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авчальний відділ 26-27\плани на перевірку\бакалаври\на відправку\F3 КН\"/>
    </mc:Choice>
  </mc:AlternateContent>
  <bookViews>
    <workbookView xWindow="1515" yWindow="885" windowWidth="19620" windowHeight="8385" activeTab="1"/>
  </bookViews>
  <sheets>
    <sheet name="титулка" sheetId="7" r:id="rId1"/>
    <sheet name="план" sheetId="3" r:id="rId2"/>
    <sheet name="Лист1" sheetId="9" state="hidden" r:id="rId3"/>
    <sheet name="ДВВ" sheetId="10" state="hidden" r:id="rId4"/>
    <sheet name="СЛС" sheetId="11" state="hidden" r:id="rId5"/>
    <sheet name="семестровка" sheetId="16" state="hidden" r:id="rId6"/>
    <sheet name="план (2)" sheetId="17" state="hidden" r:id="rId7"/>
    <sheet name="1 год" sheetId="12" state="hidden" r:id="rId8"/>
    <sheet name="2 год" sheetId="13" state="hidden" r:id="rId9"/>
    <sheet name="3 год" sheetId="14" state="hidden" r:id="rId10"/>
    <sheet name="4 год" sheetId="15" state="hidden" r:id="rId11"/>
  </sheets>
  <definedNames>
    <definedName name="_xlnm._FilterDatabase" localSheetId="5" hidden="1">семестровка!$AS$1:$AS$16</definedName>
    <definedName name="_xlnm.Print_Titles" localSheetId="7">'1 год'!$7:$7</definedName>
    <definedName name="_xlnm.Print_Titles" localSheetId="8">'2 год'!$8:$8</definedName>
    <definedName name="_xlnm.Print_Titles" localSheetId="9">'3 год'!$8:$8</definedName>
    <definedName name="_xlnm.Print_Titles" localSheetId="10">'4 год'!$8:$8</definedName>
    <definedName name="_xlnm.Print_Titles" localSheetId="3">ДВВ!$8:$8</definedName>
    <definedName name="_xlnm.Print_Titles" localSheetId="1">план!$8:$8</definedName>
    <definedName name="_xlnm.Print_Titles" localSheetId="6">'план (2)'!$8:$8</definedName>
    <definedName name="_xlnm.Print_Titles" localSheetId="5">семестровка!$8:$8</definedName>
    <definedName name="_xlnm.Print_Area" localSheetId="7">'1 год'!$A$1:$AR$71</definedName>
    <definedName name="_xlnm.Print_Area" localSheetId="8">'2 год'!$A$1:$AR$74</definedName>
    <definedName name="_xlnm.Print_Area" localSheetId="9">'3 год'!$A$1:$AR$73</definedName>
    <definedName name="_xlnm.Print_Area" localSheetId="10">'4 год'!$A$1:$AR$75</definedName>
    <definedName name="_xlnm.Print_Area" localSheetId="3">ДВВ!$A$1:$Y$206</definedName>
    <definedName name="_xlnm.Print_Area" localSheetId="1">план!$A$1:$W$111</definedName>
    <definedName name="_xlnm.Print_Area" localSheetId="6">'план (2)'!$A$1:$O$136</definedName>
    <definedName name="_xlnm.Print_Area" localSheetId="5">семестровка!$A$1:$AQ$47</definedName>
    <definedName name="_xlnm.Print_Area" localSheetId="0">титулка!$A$1:$BB$39</definedName>
  </definedNames>
  <calcPr calcId="162913"/>
</workbook>
</file>

<file path=xl/calcChain.xml><?xml version="1.0" encoding="utf-8"?>
<calcChain xmlns="http://schemas.openxmlformats.org/spreadsheetml/2006/main">
  <c r="P102" i="3" l="1"/>
  <c r="H28" i="3"/>
  <c r="G77" i="3"/>
  <c r="R102" i="3"/>
  <c r="T102" i="3"/>
  <c r="V102" i="3"/>
  <c r="N102" i="3"/>
  <c r="N103" i="3" s="1"/>
  <c r="H80" i="3"/>
  <c r="M80" i="3" s="1"/>
  <c r="H81" i="3"/>
  <c r="M81" i="3" s="1"/>
  <c r="H82" i="3"/>
  <c r="M82" i="3" s="1"/>
  <c r="H83" i="3"/>
  <c r="M83" i="3" s="1"/>
  <c r="H84" i="3"/>
  <c r="M84" i="3" s="1"/>
  <c r="H85" i="3"/>
  <c r="M85" i="3" s="1"/>
  <c r="H86" i="3"/>
  <c r="M86" i="3" s="1"/>
  <c r="H87" i="3"/>
  <c r="M87" i="3" s="1"/>
  <c r="H88" i="3"/>
  <c r="M88" i="3" s="1"/>
  <c r="H89" i="3"/>
  <c r="M89" i="3" s="1"/>
  <c r="H90" i="3"/>
  <c r="I77" i="3"/>
  <c r="M76" i="3"/>
  <c r="H68" i="3"/>
  <c r="H65" i="3"/>
  <c r="G69" i="3"/>
  <c r="H64" i="3"/>
  <c r="H59" i="3"/>
  <c r="M59" i="3" s="1"/>
  <c r="H60" i="3"/>
  <c r="M60" i="3" s="1"/>
  <c r="M17" i="3"/>
  <c r="T39" i="7"/>
  <c r="I39" i="7"/>
  <c r="F39" i="7"/>
  <c r="C39" i="7"/>
  <c r="W38" i="7"/>
  <c r="W37" i="7"/>
  <c r="W36" i="7"/>
  <c r="W35" i="7"/>
  <c r="W34" i="7"/>
  <c r="W39" i="7" l="1"/>
  <c r="I36" i="3"/>
  <c r="I33" i="3"/>
  <c r="H34" i="3"/>
  <c r="M34" i="3" s="1"/>
  <c r="H35" i="3"/>
  <c r="M35" i="3" s="1"/>
  <c r="H36" i="3"/>
  <c r="H37" i="3"/>
  <c r="M37" i="3" s="1"/>
  <c r="H38" i="3"/>
  <c r="M38" i="3" s="1"/>
  <c r="H39" i="3"/>
  <c r="M39" i="3" s="1"/>
  <c r="H40" i="3"/>
  <c r="M40" i="3" s="1"/>
  <c r="H41" i="3"/>
  <c r="M41" i="3" s="1"/>
  <c r="H42" i="3"/>
  <c r="M42" i="3" s="1"/>
  <c r="H43" i="3"/>
  <c r="M43" i="3" s="1"/>
  <c r="H44" i="3"/>
  <c r="M44" i="3" s="1"/>
  <c r="H45" i="3"/>
  <c r="M45" i="3" s="1"/>
  <c r="H46" i="3"/>
  <c r="M46" i="3" s="1"/>
  <c r="H47" i="3"/>
  <c r="M47" i="3" s="1"/>
  <c r="H48" i="3"/>
  <c r="M48" i="3" s="1"/>
  <c r="H49" i="3"/>
  <c r="M49" i="3" s="1"/>
  <c r="H50" i="3"/>
  <c r="M50" i="3" s="1"/>
  <c r="H51" i="3"/>
  <c r="M51" i="3" s="1"/>
  <c r="H52" i="3"/>
  <c r="M52" i="3" s="1"/>
  <c r="H53" i="3"/>
  <c r="M53" i="3" s="1"/>
  <c r="H54" i="3"/>
  <c r="M54" i="3" s="1"/>
  <c r="H55" i="3"/>
  <c r="M55" i="3" s="1"/>
  <c r="H56" i="3"/>
  <c r="M56" i="3" s="1"/>
  <c r="H57" i="3"/>
  <c r="M57" i="3" s="1"/>
  <c r="H58" i="3"/>
  <c r="M58" i="3" s="1"/>
  <c r="H61" i="3"/>
  <c r="M61" i="3" s="1"/>
  <c r="H33" i="3"/>
  <c r="G62" i="3"/>
  <c r="D5" i="11" s="1"/>
  <c r="M11" i="3"/>
  <c r="H27" i="3"/>
  <c r="M27" i="3" s="1"/>
  <c r="H19" i="3"/>
  <c r="M19" i="3" s="1"/>
  <c r="I91" i="3"/>
  <c r="M90" i="3"/>
  <c r="H12" i="3"/>
  <c r="H13" i="3"/>
  <c r="M13" i="3" s="1"/>
  <c r="H14" i="3"/>
  <c r="M14" i="3" s="1"/>
  <c r="H16" i="3"/>
  <c r="M16" i="3" s="1"/>
  <c r="H18" i="3"/>
  <c r="H20" i="3"/>
  <c r="M20" i="3" s="1"/>
  <c r="H21" i="3"/>
  <c r="M21" i="3" s="1"/>
  <c r="H22" i="3"/>
  <c r="M22" i="3" s="1"/>
  <c r="H23" i="3"/>
  <c r="M23" i="3" s="1"/>
  <c r="H24" i="3"/>
  <c r="M24" i="3" s="1"/>
  <c r="H25" i="3"/>
  <c r="M25" i="3" s="1"/>
  <c r="H26" i="3"/>
  <c r="M26" i="3" s="1"/>
  <c r="G91" i="3"/>
  <c r="D9" i="11" s="1"/>
  <c r="N132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39" i="17"/>
  <c r="I122" i="17"/>
  <c r="H122" i="17"/>
  <c r="M122" i="17" s="1"/>
  <c r="I121" i="17"/>
  <c r="H121" i="17"/>
  <c r="I120" i="17"/>
  <c r="H120" i="17"/>
  <c r="I119" i="17"/>
  <c r="H119" i="17"/>
  <c r="I118" i="17"/>
  <c r="H118" i="17"/>
  <c r="I117" i="17"/>
  <c r="H117" i="17"/>
  <c r="M117" i="17"/>
  <c r="I115" i="17"/>
  <c r="H115" i="17"/>
  <c r="I114" i="17"/>
  <c r="H114" i="17"/>
  <c r="I113" i="17"/>
  <c r="H113" i="17"/>
  <c r="I112" i="17"/>
  <c r="H112" i="17"/>
  <c r="M112" i="17" s="1"/>
  <c r="I111" i="17"/>
  <c r="H111" i="17"/>
  <c r="I110" i="17"/>
  <c r="H110" i="17"/>
  <c r="M110" i="17" s="1"/>
  <c r="O108" i="17"/>
  <c r="N108" i="17"/>
  <c r="L108" i="17"/>
  <c r="K108" i="17"/>
  <c r="J108" i="17"/>
  <c r="G108" i="17"/>
  <c r="I107" i="17"/>
  <c r="H107" i="17"/>
  <c r="M107" i="17" s="1"/>
  <c r="I106" i="17"/>
  <c r="H106" i="17"/>
  <c r="I105" i="17"/>
  <c r="H105" i="17"/>
  <c r="I104" i="17"/>
  <c r="H104" i="17"/>
  <c r="I103" i="17"/>
  <c r="H103" i="17"/>
  <c r="I102" i="17"/>
  <c r="H102" i="17"/>
  <c r="I100" i="17"/>
  <c r="H100" i="17"/>
  <c r="I99" i="17"/>
  <c r="H99" i="17"/>
  <c r="M99" i="17"/>
  <c r="I98" i="17"/>
  <c r="H98" i="17"/>
  <c r="M98" i="17" s="1"/>
  <c r="I97" i="17"/>
  <c r="H97" i="17"/>
  <c r="I96" i="17"/>
  <c r="H96" i="17"/>
  <c r="M96" i="17" s="1"/>
  <c r="I95" i="17"/>
  <c r="H95" i="17"/>
  <c r="I94" i="17"/>
  <c r="H94" i="17"/>
  <c r="I93" i="17"/>
  <c r="H93" i="17"/>
  <c r="I92" i="17"/>
  <c r="H92" i="17"/>
  <c r="I90" i="17"/>
  <c r="H90" i="17"/>
  <c r="I89" i="17"/>
  <c r="H89" i="17"/>
  <c r="I88" i="17"/>
  <c r="H88" i="17"/>
  <c r="M88" i="17"/>
  <c r="I87" i="17"/>
  <c r="H87" i="17"/>
  <c r="M87" i="17" s="1"/>
  <c r="I86" i="17"/>
  <c r="H86" i="17"/>
  <c r="I85" i="17"/>
  <c r="H85" i="17"/>
  <c r="M85" i="17"/>
  <c r="I84" i="17"/>
  <c r="H84" i="17"/>
  <c r="I83" i="17"/>
  <c r="H83" i="17"/>
  <c r="M83" i="17" s="1"/>
  <c r="I82" i="17"/>
  <c r="H82" i="17"/>
  <c r="M82" i="17" s="1"/>
  <c r="O80" i="17"/>
  <c r="N80" i="17"/>
  <c r="L80" i="17"/>
  <c r="L123" i="17" s="1"/>
  <c r="K80" i="17"/>
  <c r="J80" i="17"/>
  <c r="G80" i="17"/>
  <c r="I79" i="17"/>
  <c r="H79" i="17"/>
  <c r="M79" i="17"/>
  <c r="I78" i="17"/>
  <c r="H78" i="17"/>
  <c r="M78" i="17" s="1"/>
  <c r="I77" i="17"/>
  <c r="H77" i="17"/>
  <c r="I76" i="17"/>
  <c r="H76" i="17"/>
  <c r="M76" i="17" s="1"/>
  <c r="I75" i="17"/>
  <c r="H75" i="17"/>
  <c r="I74" i="17"/>
  <c r="H74" i="17"/>
  <c r="I73" i="17"/>
  <c r="H73" i="17"/>
  <c r="I72" i="17"/>
  <c r="H72" i="17"/>
  <c r="M72" i="17"/>
  <c r="I71" i="17"/>
  <c r="H71" i="17"/>
  <c r="O67" i="17"/>
  <c r="N67" i="17"/>
  <c r="G67" i="17"/>
  <c r="H67" i="17"/>
  <c r="H64" i="17"/>
  <c r="H63" i="17"/>
  <c r="H62" i="17"/>
  <c r="H61" i="17"/>
  <c r="H60" i="17"/>
  <c r="O58" i="17"/>
  <c r="N58" i="17"/>
  <c r="L58" i="17"/>
  <c r="K58" i="17"/>
  <c r="J58" i="17"/>
  <c r="G58" i="17"/>
  <c r="I57" i="17"/>
  <c r="H57" i="17"/>
  <c r="M57" i="17"/>
  <c r="I56" i="17"/>
  <c r="H56" i="17"/>
  <c r="I55" i="17"/>
  <c r="H55" i="17"/>
  <c r="I54" i="17"/>
  <c r="H54" i="17"/>
  <c r="I53" i="17"/>
  <c r="H53" i="17"/>
  <c r="I52" i="17"/>
  <c r="H52" i="17"/>
  <c r="I51" i="17"/>
  <c r="H51" i="17"/>
  <c r="M51" i="17" s="1"/>
  <c r="I50" i="17"/>
  <c r="H50" i="17"/>
  <c r="I49" i="17"/>
  <c r="H49" i="17"/>
  <c r="I48" i="17"/>
  <c r="H48" i="17"/>
  <c r="I47" i="17"/>
  <c r="H47" i="17"/>
  <c r="M47" i="17" s="1"/>
  <c r="I46" i="17"/>
  <c r="H46" i="17"/>
  <c r="I45" i="17"/>
  <c r="H45" i="17"/>
  <c r="I44" i="17"/>
  <c r="H44" i="17"/>
  <c r="I43" i="17"/>
  <c r="H43" i="17"/>
  <c r="M43" i="17" s="1"/>
  <c r="I42" i="17"/>
  <c r="H42" i="17"/>
  <c r="I41" i="17"/>
  <c r="H41" i="17"/>
  <c r="I40" i="17"/>
  <c r="H40" i="17"/>
  <c r="I39" i="17"/>
  <c r="H39" i="17"/>
  <c r="I38" i="17"/>
  <c r="H38" i="17"/>
  <c r="O36" i="17"/>
  <c r="N36" i="17"/>
  <c r="H34" i="17"/>
  <c r="M34" i="17"/>
  <c r="H33" i="17"/>
  <c r="M33" i="17"/>
  <c r="H32" i="17"/>
  <c r="M32" i="17"/>
  <c r="I31" i="17"/>
  <c r="I30" i="17" s="1"/>
  <c r="H31" i="17"/>
  <c r="L30" i="17"/>
  <c r="K30" i="17"/>
  <c r="J30" i="17"/>
  <c r="G30" i="17"/>
  <c r="I29" i="17"/>
  <c r="H29" i="17"/>
  <c r="M29" i="17" s="1"/>
  <c r="I28" i="17"/>
  <c r="H28" i="17"/>
  <c r="M28" i="17" s="1"/>
  <c r="I27" i="17"/>
  <c r="H27" i="17"/>
  <c r="L26" i="17"/>
  <c r="K26" i="17"/>
  <c r="J26" i="17"/>
  <c r="G26" i="17"/>
  <c r="H26" i="17" s="1"/>
  <c r="I25" i="17"/>
  <c r="H25" i="17"/>
  <c r="I24" i="17"/>
  <c r="H24" i="17"/>
  <c r="I23" i="17"/>
  <c r="H23" i="17"/>
  <c r="M23" i="17"/>
  <c r="I22" i="17"/>
  <c r="I21" i="17"/>
  <c r="H22" i="17"/>
  <c r="L21" i="17"/>
  <c r="J21" i="17"/>
  <c r="H21" i="17"/>
  <c r="I20" i="17"/>
  <c r="H20" i="17"/>
  <c r="M20" i="17" s="1"/>
  <c r="I19" i="17"/>
  <c r="H19" i="17"/>
  <c r="M19" i="17" s="1"/>
  <c r="L18" i="17"/>
  <c r="K18" i="17"/>
  <c r="J18" i="17"/>
  <c r="J36" i="17" s="1"/>
  <c r="J68" i="17" s="1"/>
  <c r="G18" i="17"/>
  <c r="H17" i="17"/>
  <c r="M17" i="17" s="1"/>
  <c r="H16" i="17"/>
  <c r="M16" i="17" s="1"/>
  <c r="L15" i="17"/>
  <c r="I15" i="17"/>
  <c r="G15" i="17"/>
  <c r="I14" i="17"/>
  <c r="H14" i="17"/>
  <c r="I13" i="17"/>
  <c r="H13" i="17"/>
  <c r="I12" i="17"/>
  <c r="H12" i="17"/>
  <c r="I11" i="17"/>
  <c r="H11" i="17"/>
  <c r="C9" i="11"/>
  <c r="H73" i="3"/>
  <c r="M73" i="3" s="1"/>
  <c r="G73" i="13"/>
  <c r="H59" i="13"/>
  <c r="M59" i="13" s="1"/>
  <c r="G53" i="13"/>
  <c r="G54" i="13"/>
  <c r="W54" i="13" s="1"/>
  <c r="I47" i="13"/>
  <c r="H47" i="13"/>
  <c r="H13" i="15"/>
  <c r="I13" i="15"/>
  <c r="M13" i="15"/>
  <c r="H14" i="15"/>
  <c r="H15" i="15"/>
  <c r="M15" i="15" s="1"/>
  <c r="H18" i="15"/>
  <c r="I18" i="15"/>
  <c r="H19" i="15"/>
  <c r="I19" i="15"/>
  <c r="H20" i="15"/>
  <c r="I20" i="15"/>
  <c r="H21" i="15"/>
  <c r="I21" i="15"/>
  <c r="M21" i="15" s="1"/>
  <c r="H22" i="15"/>
  <c r="I22" i="15"/>
  <c r="M22" i="15" s="1"/>
  <c r="H23" i="15"/>
  <c r="I23" i="15"/>
  <c r="H25" i="15"/>
  <c r="I25" i="15"/>
  <c r="H26" i="15"/>
  <c r="I26" i="15"/>
  <c r="H28" i="15"/>
  <c r="H29" i="15"/>
  <c r="G33" i="15"/>
  <c r="J33" i="15"/>
  <c r="K33" i="15"/>
  <c r="L33" i="15"/>
  <c r="N33" i="15"/>
  <c r="O33" i="15"/>
  <c r="P33" i="15"/>
  <c r="Q33" i="15"/>
  <c r="R33" i="15"/>
  <c r="S33" i="15"/>
  <c r="T33" i="15"/>
  <c r="U33" i="15"/>
  <c r="V33" i="15"/>
  <c r="G34" i="15"/>
  <c r="W34" i="15"/>
  <c r="J34" i="15"/>
  <c r="J32" i="15"/>
  <c r="K34" i="15"/>
  <c r="K32" i="15"/>
  <c r="L34" i="15"/>
  <c r="N34" i="15"/>
  <c r="O34" i="15"/>
  <c r="O32" i="15" s="1"/>
  <c r="P34" i="15"/>
  <c r="P32" i="15" s="1"/>
  <c r="Q34" i="15"/>
  <c r="Q32" i="15" s="1"/>
  <c r="R34" i="15"/>
  <c r="S34" i="15"/>
  <c r="T34" i="15"/>
  <c r="U34" i="15"/>
  <c r="U32" i="15" s="1"/>
  <c r="V34" i="15"/>
  <c r="Z35" i="15"/>
  <c r="Z36" i="15"/>
  <c r="H41" i="15"/>
  <c r="I41" i="15"/>
  <c r="H42" i="15"/>
  <c r="M42" i="15"/>
  <c r="H45" i="15"/>
  <c r="I45" i="15"/>
  <c r="H46" i="15"/>
  <c r="I46" i="15"/>
  <c r="H47" i="15"/>
  <c r="I47" i="15"/>
  <c r="H48" i="15"/>
  <c r="I48" i="15"/>
  <c r="H50" i="15"/>
  <c r="I50" i="15"/>
  <c r="M50" i="15" s="1"/>
  <c r="G53" i="15"/>
  <c r="G52" i="15" s="1"/>
  <c r="J53" i="15"/>
  <c r="K53" i="15"/>
  <c r="L53" i="15"/>
  <c r="N53" i="15"/>
  <c r="N52" i="15" s="1"/>
  <c r="O53" i="15"/>
  <c r="P53" i="15"/>
  <c r="Q53" i="15"/>
  <c r="R53" i="15"/>
  <c r="S53" i="15"/>
  <c r="T53" i="15"/>
  <c r="T52" i="15" s="1"/>
  <c r="U53" i="15"/>
  <c r="V53" i="15"/>
  <c r="G54" i="15"/>
  <c r="J54" i="15"/>
  <c r="K54" i="15"/>
  <c r="L54" i="15"/>
  <c r="N54" i="15"/>
  <c r="O54" i="15"/>
  <c r="O52" i="15" s="1"/>
  <c r="P54" i="15"/>
  <c r="Q54" i="15"/>
  <c r="R54" i="15"/>
  <c r="S54" i="15"/>
  <c r="T54" i="15"/>
  <c r="U54" i="15"/>
  <c r="V54" i="15"/>
  <c r="H61" i="15"/>
  <c r="M61" i="15" s="1"/>
  <c r="H64" i="15"/>
  <c r="I64" i="15"/>
  <c r="H65" i="15"/>
  <c r="I65" i="15"/>
  <c r="M65" i="15" s="1"/>
  <c r="H67" i="15"/>
  <c r="I67" i="15"/>
  <c r="H69" i="15"/>
  <c r="H70" i="15"/>
  <c r="G74" i="15"/>
  <c r="J74" i="15"/>
  <c r="K74" i="15"/>
  <c r="L74" i="15"/>
  <c r="N74" i="15"/>
  <c r="O74" i="15"/>
  <c r="P74" i="15"/>
  <c r="P73" i="15" s="1"/>
  <c r="Q74" i="15"/>
  <c r="R74" i="15"/>
  <c r="S74" i="15"/>
  <c r="T74" i="15"/>
  <c r="U74" i="15"/>
  <c r="V74" i="15"/>
  <c r="G75" i="15"/>
  <c r="W75" i="15" s="1"/>
  <c r="J75" i="15"/>
  <c r="K75" i="15"/>
  <c r="K73" i="15"/>
  <c r="L75" i="15"/>
  <c r="N75" i="15"/>
  <c r="O75" i="15"/>
  <c r="O73" i="15"/>
  <c r="P75" i="15"/>
  <c r="Q75" i="15"/>
  <c r="Q73" i="15" s="1"/>
  <c r="R75" i="15"/>
  <c r="S75" i="15"/>
  <c r="T75" i="15"/>
  <c r="U75" i="15"/>
  <c r="V75" i="15"/>
  <c r="H11" i="14"/>
  <c r="I11" i="14"/>
  <c r="H14" i="14"/>
  <c r="M14" i="14" s="1"/>
  <c r="H15" i="14"/>
  <c r="M15" i="14" s="1"/>
  <c r="H18" i="14"/>
  <c r="I18" i="14"/>
  <c r="M18" i="14"/>
  <c r="H19" i="14"/>
  <c r="I19" i="14"/>
  <c r="M19" i="14" s="1"/>
  <c r="H20" i="14"/>
  <c r="I20" i="14"/>
  <c r="H21" i="14"/>
  <c r="I21" i="14"/>
  <c r="H22" i="14"/>
  <c r="I22" i="14"/>
  <c r="M22" i="14" s="1"/>
  <c r="H23" i="14"/>
  <c r="M23" i="14" s="1"/>
  <c r="I23" i="14"/>
  <c r="AC23" i="14"/>
  <c r="AD23" i="14"/>
  <c r="AE23" i="14"/>
  <c r="AF23" i="14"/>
  <c r="AG23" i="14"/>
  <c r="AH23" i="14"/>
  <c r="AI23" i="14"/>
  <c r="AJ23" i="14"/>
  <c r="AK23" i="14"/>
  <c r="AL23" i="14"/>
  <c r="AM23" i="14"/>
  <c r="AN23" i="14"/>
  <c r="H24" i="14"/>
  <c r="M24" i="14" s="1"/>
  <c r="I24" i="14"/>
  <c r="H25" i="14"/>
  <c r="I25" i="14"/>
  <c r="H27" i="14"/>
  <c r="I27" i="14"/>
  <c r="H28" i="14"/>
  <c r="M28" i="14" s="1"/>
  <c r="I28" i="14"/>
  <c r="H30" i="14"/>
  <c r="G32" i="14"/>
  <c r="J32" i="14"/>
  <c r="K32" i="14"/>
  <c r="L32" i="14"/>
  <c r="N32" i="14"/>
  <c r="O32" i="14"/>
  <c r="O31" i="14" s="1"/>
  <c r="P32" i="14"/>
  <c r="Q32" i="14"/>
  <c r="Q31" i="14" s="1"/>
  <c r="R32" i="14"/>
  <c r="S32" i="14"/>
  <c r="T32" i="14"/>
  <c r="U32" i="14"/>
  <c r="U31" i="14" s="1"/>
  <c r="V32" i="14"/>
  <c r="G33" i="14"/>
  <c r="W33" i="14" s="1"/>
  <c r="J33" i="14"/>
  <c r="J31" i="14"/>
  <c r="K33" i="14"/>
  <c r="L33" i="14"/>
  <c r="N33" i="14"/>
  <c r="N31" i="14"/>
  <c r="O33" i="14"/>
  <c r="P33" i="14"/>
  <c r="P31" i="14" s="1"/>
  <c r="Q33" i="14"/>
  <c r="R33" i="14"/>
  <c r="R31" i="14" s="1"/>
  <c r="S33" i="14"/>
  <c r="T33" i="14"/>
  <c r="U33" i="14"/>
  <c r="V33" i="14"/>
  <c r="V31" i="14" s="1"/>
  <c r="Z34" i="14"/>
  <c r="Z35" i="14" s="1"/>
  <c r="H40" i="14"/>
  <c r="H43" i="14"/>
  <c r="I43" i="14"/>
  <c r="H44" i="14"/>
  <c r="I44" i="14"/>
  <c r="H45" i="14"/>
  <c r="I45" i="14"/>
  <c r="H46" i="14"/>
  <c r="I46" i="14"/>
  <c r="M46" i="14"/>
  <c r="H47" i="14"/>
  <c r="I47" i="14"/>
  <c r="H49" i="14"/>
  <c r="H53" i="14"/>
  <c r="I49" i="14"/>
  <c r="G52" i="14"/>
  <c r="J52" i="14"/>
  <c r="K52" i="14"/>
  <c r="L52" i="14"/>
  <c r="N52" i="14"/>
  <c r="O52" i="14"/>
  <c r="P52" i="14"/>
  <c r="Q52" i="14"/>
  <c r="R52" i="14"/>
  <c r="S52" i="14"/>
  <c r="T52" i="14"/>
  <c r="U52" i="14"/>
  <c r="V52" i="14"/>
  <c r="G53" i="14"/>
  <c r="G51" i="14"/>
  <c r="J53" i="14"/>
  <c r="J51" i="14" s="1"/>
  <c r="K53" i="14"/>
  <c r="L53" i="14"/>
  <c r="L51" i="14" s="1"/>
  <c r="N53" i="14"/>
  <c r="O53" i="14"/>
  <c r="P53" i="14"/>
  <c r="Q53" i="14"/>
  <c r="R53" i="14"/>
  <c r="S53" i="14"/>
  <c r="S51" i="14" s="1"/>
  <c r="T53" i="14"/>
  <c r="U53" i="14"/>
  <c r="U51" i="14" s="1"/>
  <c r="V53" i="14"/>
  <c r="W53" i="14"/>
  <c r="H58" i="14"/>
  <c r="I58" i="14"/>
  <c r="H61" i="14"/>
  <c r="H64" i="14"/>
  <c r="I64" i="14"/>
  <c r="M64" i="14" s="1"/>
  <c r="AC64" i="14"/>
  <c r="AD64" i="14"/>
  <c r="AE64" i="14"/>
  <c r="AF64" i="14"/>
  <c r="AG64" i="14"/>
  <c r="AH64" i="14"/>
  <c r="AI64" i="14"/>
  <c r="AJ64" i="14"/>
  <c r="AK64" i="14"/>
  <c r="AL64" i="14"/>
  <c r="AM64" i="14"/>
  <c r="AN64" i="14"/>
  <c r="H65" i="14"/>
  <c r="I65" i="14"/>
  <c r="M65" i="14" s="1"/>
  <c r="H66" i="14"/>
  <c r="I66" i="14"/>
  <c r="H68" i="14"/>
  <c r="M68" i="14" s="1"/>
  <c r="I68" i="14"/>
  <c r="I73" i="14" s="1"/>
  <c r="H70" i="14"/>
  <c r="G72" i="14"/>
  <c r="J72" i="14"/>
  <c r="K72" i="14"/>
  <c r="L72" i="14"/>
  <c r="N72" i="14"/>
  <c r="O72" i="14"/>
  <c r="O71" i="14" s="1"/>
  <c r="P72" i="14"/>
  <c r="Q72" i="14"/>
  <c r="R72" i="14"/>
  <c r="S72" i="14"/>
  <c r="T72" i="14"/>
  <c r="U72" i="14"/>
  <c r="U71" i="14" s="1"/>
  <c r="V72" i="14"/>
  <c r="G73" i="14"/>
  <c r="W73" i="14" s="1"/>
  <c r="J73" i="14"/>
  <c r="K73" i="14"/>
  <c r="L73" i="14"/>
  <c r="N73" i="14"/>
  <c r="N71" i="14" s="1"/>
  <c r="O73" i="14"/>
  <c r="P73" i="14"/>
  <c r="Q73" i="14"/>
  <c r="R73" i="14"/>
  <c r="S73" i="14"/>
  <c r="T73" i="14"/>
  <c r="U73" i="14"/>
  <c r="V73" i="14"/>
  <c r="V71" i="14" s="1"/>
  <c r="H11" i="13"/>
  <c r="I11" i="13"/>
  <c r="H12" i="13"/>
  <c r="I12" i="13"/>
  <c r="H13" i="13"/>
  <c r="H14" i="13"/>
  <c r="M14" i="13" s="1"/>
  <c r="H15" i="13"/>
  <c r="M15" i="13" s="1"/>
  <c r="H16" i="13"/>
  <c r="M16" i="13" s="1"/>
  <c r="H18" i="13"/>
  <c r="H19" i="13"/>
  <c r="M19" i="13"/>
  <c r="H22" i="13"/>
  <c r="I22" i="13"/>
  <c r="M22" i="13" s="1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H23" i="13"/>
  <c r="I23" i="13"/>
  <c r="H24" i="13"/>
  <c r="I24" i="13"/>
  <c r="H25" i="13"/>
  <c r="I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H26" i="13"/>
  <c r="I26" i="13"/>
  <c r="H28" i="13"/>
  <c r="I28" i="13"/>
  <c r="H29" i="13"/>
  <c r="I29" i="13"/>
  <c r="M29" i="13" s="1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H31" i="13"/>
  <c r="G33" i="13"/>
  <c r="J33" i="13"/>
  <c r="K33" i="13"/>
  <c r="K32" i="13" s="1"/>
  <c r="L33" i="13"/>
  <c r="N33" i="13"/>
  <c r="N32" i="13" s="1"/>
  <c r="O33" i="13"/>
  <c r="P33" i="13"/>
  <c r="Q33" i="13"/>
  <c r="R33" i="13"/>
  <c r="S33" i="13"/>
  <c r="T33" i="13"/>
  <c r="T32" i="13" s="1"/>
  <c r="U33" i="13"/>
  <c r="V33" i="13"/>
  <c r="V32" i="13" s="1"/>
  <c r="G34" i="13"/>
  <c r="W34" i="13" s="1"/>
  <c r="J34" i="13"/>
  <c r="K34" i="13"/>
  <c r="L34" i="13"/>
  <c r="L32" i="13" s="1"/>
  <c r="N34" i="13"/>
  <c r="O34" i="13"/>
  <c r="P34" i="13"/>
  <c r="Q34" i="13"/>
  <c r="R34" i="13"/>
  <c r="S34" i="13"/>
  <c r="S32" i="13" s="1"/>
  <c r="T34" i="13"/>
  <c r="U34" i="13"/>
  <c r="U32" i="13" s="1"/>
  <c r="V34" i="13"/>
  <c r="Z35" i="13"/>
  <c r="Z36" i="13" s="1"/>
  <c r="H39" i="13"/>
  <c r="I39" i="13"/>
  <c r="M39" i="13" s="1"/>
  <c r="H40" i="13"/>
  <c r="I40" i="13"/>
  <c r="M40" i="13" s="1"/>
  <c r="H41" i="13"/>
  <c r="H42" i="13"/>
  <c r="M42" i="13" s="1"/>
  <c r="H44" i="13"/>
  <c r="H48" i="13"/>
  <c r="I48" i="13"/>
  <c r="M48" i="13" s="1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H50" i="13"/>
  <c r="I50" i="13"/>
  <c r="I54" i="13" s="1"/>
  <c r="J53" i="13"/>
  <c r="K53" i="13"/>
  <c r="L53" i="13"/>
  <c r="N53" i="13"/>
  <c r="O53" i="13"/>
  <c r="P53" i="13"/>
  <c r="Q53" i="13"/>
  <c r="R53" i="13"/>
  <c r="S53" i="13"/>
  <c r="T53" i="13"/>
  <c r="U53" i="13"/>
  <c r="U52" i="13" s="1"/>
  <c r="V53" i="13"/>
  <c r="J54" i="13"/>
  <c r="K54" i="13"/>
  <c r="L54" i="13"/>
  <c r="N54" i="13"/>
  <c r="O54" i="13"/>
  <c r="O52" i="13" s="1"/>
  <c r="P54" i="13"/>
  <c r="Q54" i="13"/>
  <c r="R54" i="13"/>
  <c r="S54" i="13"/>
  <c r="T54" i="13"/>
  <c r="U54" i="13"/>
  <c r="V54" i="13"/>
  <c r="V52" i="13" s="1"/>
  <c r="H60" i="13"/>
  <c r="H62" i="13"/>
  <c r="H74" i="13" s="1"/>
  <c r="H65" i="13"/>
  <c r="I65" i="13"/>
  <c r="M65" i="13" s="1"/>
  <c r="H66" i="13"/>
  <c r="I66" i="13"/>
  <c r="H67" i="13"/>
  <c r="I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H69" i="13"/>
  <c r="I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H71" i="13"/>
  <c r="H73" i="13"/>
  <c r="J73" i="13"/>
  <c r="K73" i="13"/>
  <c r="L73" i="13"/>
  <c r="N73" i="13"/>
  <c r="O73" i="13"/>
  <c r="P73" i="13"/>
  <c r="Q73" i="13"/>
  <c r="R73" i="13"/>
  <c r="S73" i="13"/>
  <c r="T73" i="13"/>
  <c r="U73" i="13"/>
  <c r="V73" i="13"/>
  <c r="V72" i="13" s="1"/>
  <c r="G74" i="13"/>
  <c r="G72" i="13" s="1"/>
  <c r="I74" i="13"/>
  <c r="J74" i="13"/>
  <c r="K74" i="13"/>
  <c r="L74" i="13"/>
  <c r="L72" i="13" s="1"/>
  <c r="N74" i="13"/>
  <c r="O74" i="13"/>
  <c r="O72" i="13" s="1"/>
  <c r="P74" i="13"/>
  <c r="P72" i="13" s="1"/>
  <c r="Q74" i="13"/>
  <c r="R74" i="13"/>
  <c r="S74" i="13"/>
  <c r="T74" i="13"/>
  <c r="U74" i="13"/>
  <c r="U72" i="13" s="1"/>
  <c r="V74" i="13"/>
  <c r="H10" i="12"/>
  <c r="M10" i="12" s="1"/>
  <c r="H11" i="12"/>
  <c r="I11" i="12"/>
  <c r="H12" i="12"/>
  <c r="M12" i="12" s="1"/>
  <c r="AC12" i="12"/>
  <c r="AD12" i="12"/>
  <c r="AF12" i="12"/>
  <c r="AG12" i="12"/>
  <c r="AI12" i="12"/>
  <c r="AJ12" i="12"/>
  <c r="AK12" i="12"/>
  <c r="AL12" i="12"/>
  <c r="AM12" i="12"/>
  <c r="AN12" i="12"/>
  <c r="H13" i="12"/>
  <c r="M13" i="12" s="1"/>
  <c r="H14" i="12"/>
  <c r="I14" i="12"/>
  <c r="H15" i="12"/>
  <c r="I15" i="12"/>
  <c r="AC15" i="12"/>
  <c r="AD15" i="12"/>
  <c r="AE15" i="12"/>
  <c r="AF15" i="12"/>
  <c r="AG15" i="12"/>
  <c r="AH15" i="12"/>
  <c r="AI15" i="12"/>
  <c r="AJ15" i="12"/>
  <c r="AK15" i="12"/>
  <c r="AL15" i="12"/>
  <c r="AM15" i="12"/>
  <c r="AN15" i="12"/>
  <c r="H16" i="12"/>
  <c r="I16" i="12"/>
  <c r="H17" i="12"/>
  <c r="I17" i="12"/>
  <c r="M17" i="12" s="1"/>
  <c r="H18" i="12"/>
  <c r="I18" i="12"/>
  <c r="H19" i="12"/>
  <c r="M19" i="12" s="1"/>
  <c r="I19" i="12"/>
  <c r="H20" i="12"/>
  <c r="M20" i="12" s="1"/>
  <c r="H22" i="12"/>
  <c r="I22" i="12"/>
  <c r="H23" i="12"/>
  <c r="I23" i="12"/>
  <c r="H27" i="12"/>
  <c r="H32" i="12" s="1"/>
  <c r="I27" i="12"/>
  <c r="H29" i="12"/>
  <c r="G31" i="12"/>
  <c r="J31" i="12"/>
  <c r="K31" i="12"/>
  <c r="L31" i="12"/>
  <c r="N31" i="12"/>
  <c r="O31" i="12"/>
  <c r="P31" i="12"/>
  <c r="P30" i="12" s="1"/>
  <c r="Q31" i="12"/>
  <c r="R31" i="12"/>
  <c r="S31" i="12"/>
  <c r="T31" i="12"/>
  <c r="U31" i="12"/>
  <c r="V31" i="12"/>
  <c r="G32" i="12"/>
  <c r="W32" i="12"/>
  <c r="J32" i="12"/>
  <c r="K32" i="12"/>
  <c r="K30" i="12" s="1"/>
  <c r="L32" i="12"/>
  <c r="N32" i="12"/>
  <c r="O32" i="12"/>
  <c r="O30" i="12"/>
  <c r="P32" i="12"/>
  <c r="Q32" i="12"/>
  <c r="R32" i="12"/>
  <c r="R30" i="12"/>
  <c r="S32" i="12"/>
  <c r="T32" i="12"/>
  <c r="U32" i="12"/>
  <c r="U30" i="12" s="1"/>
  <c r="V32" i="12"/>
  <c r="Z33" i="12"/>
  <c r="H37" i="12"/>
  <c r="H38" i="12"/>
  <c r="I38" i="12"/>
  <c r="H39" i="12"/>
  <c r="M39" i="12" s="1"/>
  <c r="AC39" i="12"/>
  <c r="AD39" i="12"/>
  <c r="AF39" i="12"/>
  <c r="AG39" i="12"/>
  <c r="AI39" i="12"/>
  <c r="AJ39" i="12"/>
  <c r="AK39" i="12"/>
  <c r="AL39" i="12"/>
  <c r="AM39" i="12"/>
  <c r="AN39" i="12"/>
  <c r="H40" i="12"/>
  <c r="I40" i="12"/>
  <c r="H41" i="12"/>
  <c r="I41" i="12"/>
  <c r="M41" i="12"/>
  <c r="H42" i="12"/>
  <c r="I42" i="12"/>
  <c r="M42" i="12" s="1"/>
  <c r="H44" i="12"/>
  <c r="I44" i="12"/>
  <c r="I51" i="12" s="1"/>
  <c r="G50" i="12"/>
  <c r="J50" i="12"/>
  <c r="K50" i="12"/>
  <c r="L50" i="12"/>
  <c r="N50" i="12"/>
  <c r="O50" i="12"/>
  <c r="P50" i="12"/>
  <c r="P49" i="12" s="1"/>
  <c r="Q50" i="12"/>
  <c r="R50" i="12"/>
  <c r="S50" i="12"/>
  <c r="T50" i="12"/>
  <c r="U50" i="12"/>
  <c r="V50" i="12"/>
  <c r="G51" i="12"/>
  <c r="G49" i="12"/>
  <c r="J51" i="12"/>
  <c r="K51" i="12"/>
  <c r="K49" i="12" s="1"/>
  <c r="L51" i="12"/>
  <c r="N51" i="12"/>
  <c r="O51" i="12"/>
  <c r="O49" i="12"/>
  <c r="P51" i="12"/>
  <c r="Q51" i="12"/>
  <c r="R51" i="12"/>
  <c r="R49" i="12"/>
  <c r="S51" i="12"/>
  <c r="T51" i="12"/>
  <c r="U51" i="12"/>
  <c r="U49" i="12" s="1"/>
  <c r="V51" i="12"/>
  <c r="H56" i="12"/>
  <c r="H57" i="12"/>
  <c r="I57" i="12"/>
  <c r="H58" i="12"/>
  <c r="I58" i="12"/>
  <c r="H59" i="12"/>
  <c r="I59" i="12"/>
  <c r="H60" i="12"/>
  <c r="H62" i="12"/>
  <c r="M62" i="12" s="1"/>
  <c r="I62" i="12"/>
  <c r="H66" i="12"/>
  <c r="H71" i="12" s="1"/>
  <c r="I66" i="12"/>
  <c r="I71" i="12" s="1"/>
  <c r="I69" i="12" s="1"/>
  <c r="H68" i="12"/>
  <c r="G70" i="12"/>
  <c r="J70" i="12"/>
  <c r="K70" i="12"/>
  <c r="L70" i="12"/>
  <c r="L69" i="12" s="1"/>
  <c r="N70" i="12"/>
  <c r="O70" i="12"/>
  <c r="P70" i="12"/>
  <c r="Q70" i="12"/>
  <c r="Q69" i="12" s="1"/>
  <c r="R70" i="12"/>
  <c r="S70" i="12"/>
  <c r="T70" i="12"/>
  <c r="U70" i="12"/>
  <c r="V70" i="12"/>
  <c r="G71" i="12"/>
  <c r="J71" i="12"/>
  <c r="K71" i="12"/>
  <c r="L71" i="12"/>
  <c r="N71" i="12"/>
  <c r="N69" i="12" s="1"/>
  <c r="O71" i="12"/>
  <c r="P71" i="12"/>
  <c r="Q71" i="12"/>
  <c r="R71" i="12"/>
  <c r="R69" i="12" s="1"/>
  <c r="S71" i="12"/>
  <c r="T71" i="12"/>
  <c r="T69" i="12" s="1"/>
  <c r="U71" i="12"/>
  <c r="V71" i="12"/>
  <c r="G11" i="10"/>
  <c r="G21" i="10" s="1"/>
  <c r="G33" i="10" s="1"/>
  <c r="L11" i="10"/>
  <c r="L21" i="10"/>
  <c r="H12" i="10"/>
  <c r="H13" i="10"/>
  <c r="H11" i="10" s="1"/>
  <c r="H14" i="10"/>
  <c r="M14" i="10"/>
  <c r="H16" i="10"/>
  <c r="I16" i="10"/>
  <c r="I11" i="10" s="1"/>
  <c r="I21" i="10" s="1"/>
  <c r="H17" i="10"/>
  <c r="M17" i="10" s="1"/>
  <c r="H18" i="10"/>
  <c r="M18" i="10" s="1"/>
  <c r="H19" i="10"/>
  <c r="M19" i="10" s="1"/>
  <c r="H20" i="10"/>
  <c r="M20" i="10" s="1"/>
  <c r="J21" i="10"/>
  <c r="K21" i="10"/>
  <c r="K33" i="10" s="1"/>
  <c r="N21" i="10"/>
  <c r="N33" i="10"/>
  <c r="O21" i="10"/>
  <c r="P21" i="10"/>
  <c r="P33" i="10" s="1"/>
  <c r="Q21" i="10"/>
  <c r="Q33" i="10" s="1"/>
  <c r="R21" i="10"/>
  <c r="R33" i="10" s="1"/>
  <c r="S21" i="10"/>
  <c r="S33" i="10" s="1"/>
  <c r="T21" i="10"/>
  <c r="T33" i="10" s="1"/>
  <c r="U21" i="10"/>
  <c r="U33" i="10" s="1"/>
  <c r="V21" i="10"/>
  <c r="V33" i="10" s="1"/>
  <c r="W21" i="10"/>
  <c r="W33" i="10" s="1"/>
  <c r="X21" i="10"/>
  <c r="X33" i="10" s="1"/>
  <c r="Y21" i="10"/>
  <c r="Y33" i="10" s="1"/>
  <c r="H23" i="10"/>
  <c r="I23" i="10"/>
  <c r="H24" i="10"/>
  <c r="M24" i="10" s="1"/>
  <c r="H25" i="10"/>
  <c r="H26" i="10"/>
  <c r="M26" i="10" s="1"/>
  <c r="H27" i="10"/>
  <c r="M27" i="10" s="1"/>
  <c r="H28" i="10"/>
  <c r="M28" i="10" s="1"/>
  <c r="I29" i="10"/>
  <c r="G32" i="10"/>
  <c r="J32" i="10"/>
  <c r="J33" i="10"/>
  <c r="K32" i="10"/>
  <c r="L32" i="10"/>
  <c r="O33" i="10"/>
  <c r="H35" i="10"/>
  <c r="M35" i="10" s="1"/>
  <c r="I35" i="10"/>
  <c r="H36" i="10"/>
  <c r="M36" i="10" s="1"/>
  <c r="I36" i="10"/>
  <c r="G37" i="10"/>
  <c r="H37" i="10" s="1"/>
  <c r="J37" i="10"/>
  <c r="K37" i="10"/>
  <c r="K52" i="10" s="1"/>
  <c r="L37" i="10"/>
  <c r="H38" i="10"/>
  <c r="I38" i="10"/>
  <c r="H39" i="10"/>
  <c r="I39" i="10"/>
  <c r="H40" i="10"/>
  <c r="M40" i="10" s="1"/>
  <c r="I40" i="10"/>
  <c r="G41" i="10"/>
  <c r="H41" i="10" s="1"/>
  <c r="J41" i="10"/>
  <c r="L41" i="10"/>
  <c r="H42" i="10"/>
  <c r="I42" i="10"/>
  <c r="H43" i="10"/>
  <c r="I43" i="10"/>
  <c r="H44" i="10"/>
  <c r="I44" i="10"/>
  <c r="H45" i="10"/>
  <c r="I45" i="10"/>
  <c r="M45" i="10" s="1"/>
  <c r="H46" i="10"/>
  <c r="I46" i="10"/>
  <c r="G47" i="10"/>
  <c r="H47" i="10" s="1"/>
  <c r="J47" i="10"/>
  <c r="J52" i="10" s="1"/>
  <c r="K47" i="10"/>
  <c r="L47" i="10"/>
  <c r="H48" i="10"/>
  <c r="I48" i="10"/>
  <c r="H49" i="10"/>
  <c r="I49" i="10"/>
  <c r="M49" i="10" s="1"/>
  <c r="H50" i="10"/>
  <c r="I50" i="10"/>
  <c r="H51" i="10"/>
  <c r="I51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G54" i="10"/>
  <c r="J54" i="10"/>
  <c r="K54" i="10"/>
  <c r="L54" i="10"/>
  <c r="H55" i="10"/>
  <c r="I55" i="10"/>
  <c r="H56" i="10"/>
  <c r="I56" i="10"/>
  <c r="M56" i="10" s="1"/>
  <c r="G57" i="10"/>
  <c r="J57" i="10"/>
  <c r="K57" i="10"/>
  <c r="L57" i="10"/>
  <c r="H58" i="10"/>
  <c r="I58" i="10"/>
  <c r="H59" i="10"/>
  <c r="I59" i="10"/>
  <c r="H60" i="10"/>
  <c r="M60" i="10" s="1"/>
  <c r="H61" i="10"/>
  <c r="M61" i="10" s="1"/>
  <c r="I61" i="10"/>
  <c r="G62" i="10"/>
  <c r="J62" i="10"/>
  <c r="K62" i="10"/>
  <c r="H63" i="10"/>
  <c r="I63" i="10"/>
  <c r="H64" i="10"/>
  <c r="I64" i="10"/>
  <c r="G65" i="10"/>
  <c r="J65" i="10"/>
  <c r="K65" i="10"/>
  <c r="L65" i="10"/>
  <c r="H66" i="10"/>
  <c r="I66" i="10"/>
  <c r="H67" i="10"/>
  <c r="I67" i="10"/>
  <c r="M67" i="10" s="1"/>
  <c r="G68" i="10"/>
  <c r="J68" i="10"/>
  <c r="K68" i="10"/>
  <c r="L68" i="10"/>
  <c r="H69" i="10"/>
  <c r="I69" i="10"/>
  <c r="H70" i="10"/>
  <c r="I70" i="10"/>
  <c r="I68" i="10" s="1"/>
  <c r="G71" i="10"/>
  <c r="J71" i="10"/>
  <c r="K71" i="10"/>
  <c r="H72" i="10"/>
  <c r="M72" i="10" s="1"/>
  <c r="I72" i="10"/>
  <c r="H73" i="10"/>
  <c r="M73" i="10" s="1"/>
  <c r="I73" i="10"/>
  <c r="G74" i="10"/>
  <c r="J74" i="10"/>
  <c r="K74" i="10"/>
  <c r="L74" i="10"/>
  <c r="H75" i="10"/>
  <c r="M75" i="10" s="1"/>
  <c r="I75" i="10"/>
  <c r="H76" i="10"/>
  <c r="I76" i="10"/>
  <c r="H77" i="10"/>
  <c r="I77" i="10"/>
  <c r="G78" i="10"/>
  <c r="J78" i="10"/>
  <c r="L78" i="10"/>
  <c r="H79" i="10"/>
  <c r="I79" i="10"/>
  <c r="I78" i="10" s="1"/>
  <c r="H80" i="10"/>
  <c r="I80" i="10"/>
  <c r="H81" i="10"/>
  <c r="I81" i="10"/>
  <c r="N82" i="10"/>
  <c r="O82" i="10"/>
  <c r="O83" i="10" s="1"/>
  <c r="P82" i="10"/>
  <c r="Q82" i="10"/>
  <c r="Q83" i="10" s="1"/>
  <c r="R82" i="10"/>
  <c r="S82" i="10"/>
  <c r="T82" i="10"/>
  <c r="U82" i="10"/>
  <c r="V82" i="10"/>
  <c r="W82" i="10"/>
  <c r="X82" i="10"/>
  <c r="Y82" i="10"/>
  <c r="H86" i="10"/>
  <c r="I86" i="10"/>
  <c r="M86" i="10" s="1"/>
  <c r="H87" i="10"/>
  <c r="I87" i="10"/>
  <c r="H88" i="10"/>
  <c r="M88" i="10" s="1"/>
  <c r="H89" i="10"/>
  <c r="M89" i="10" s="1"/>
  <c r="I89" i="10"/>
  <c r="H90" i="10"/>
  <c r="M90" i="10" s="1"/>
  <c r="I90" i="10"/>
  <c r="H91" i="10"/>
  <c r="M91" i="10" s="1"/>
  <c r="G92" i="10"/>
  <c r="J92" i="10"/>
  <c r="K92" i="10"/>
  <c r="L92" i="10"/>
  <c r="Q92" i="10"/>
  <c r="R92" i="10"/>
  <c r="S92" i="10"/>
  <c r="T92" i="10"/>
  <c r="U92" i="10"/>
  <c r="H93" i="10"/>
  <c r="I93" i="10"/>
  <c r="H94" i="10"/>
  <c r="I94" i="10"/>
  <c r="G97" i="10"/>
  <c r="H97" i="10"/>
  <c r="I97" i="10"/>
  <c r="L97" i="10"/>
  <c r="M97" i="10"/>
  <c r="M100" i="10"/>
  <c r="H104" i="10"/>
  <c r="M104" i="10" s="1"/>
  <c r="H105" i="10"/>
  <c r="H109" i="10"/>
  <c r="H121" i="10"/>
  <c r="I121" i="10"/>
  <c r="G122" i="10"/>
  <c r="J122" i="10"/>
  <c r="J125" i="10" s="1"/>
  <c r="L122" i="10"/>
  <c r="L125" i="10" s="1"/>
  <c r="H123" i="10"/>
  <c r="M123" i="10" s="1"/>
  <c r="I123" i="10"/>
  <c r="H124" i="10"/>
  <c r="M124" i="10" s="1"/>
  <c r="I124" i="10"/>
  <c r="K125" i="10"/>
  <c r="N125" i="10"/>
  <c r="O125" i="10"/>
  <c r="O183" i="10" s="1"/>
  <c r="O193" i="10" s="1"/>
  <c r="O195" i="10" s="1"/>
  <c r="P125" i="10"/>
  <c r="Q125" i="10"/>
  <c r="R125" i="10"/>
  <c r="S125" i="10"/>
  <c r="T125" i="10"/>
  <c r="U125" i="10"/>
  <c r="V125" i="10"/>
  <c r="W125" i="10"/>
  <c r="X125" i="10"/>
  <c r="Y125" i="10"/>
  <c r="H127" i="10"/>
  <c r="I127" i="10"/>
  <c r="M127" i="10" s="1"/>
  <c r="G128" i="10"/>
  <c r="H128" i="10" s="1"/>
  <c r="J128" i="10"/>
  <c r="K128" i="10"/>
  <c r="L128" i="10"/>
  <c r="H129" i="10"/>
  <c r="I129" i="10"/>
  <c r="H130" i="10"/>
  <c r="I130" i="10"/>
  <c r="H131" i="10"/>
  <c r="M131" i="10" s="1"/>
  <c r="I131" i="10"/>
  <c r="H132" i="10"/>
  <c r="M132" i="10" s="1"/>
  <c r="I132" i="10"/>
  <c r="H133" i="10"/>
  <c r="I133" i="10"/>
  <c r="M133" i="10"/>
  <c r="G134" i="10"/>
  <c r="J134" i="10"/>
  <c r="K134" i="10"/>
  <c r="L134" i="10"/>
  <c r="H135" i="10"/>
  <c r="I135" i="10"/>
  <c r="H136" i="10"/>
  <c r="I136" i="10"/>
  <c r="M136" i="10" s="1"/>
  <c r="H137" i="10"/>
  <c r="I137" i="10"/>
  <c r="H138" i="10"/>
  <c r="I138" i="10"/>
  <c r="G139" i="10"/>
  <c r="J139" i="10"/>
  <c r="K139" i="10"/>
  <c r="L139" i="10"/>
  <c r="H140" i="10"/>
  <c r="I140" i="10"/>
  <c r="H141" i="10"/>
  <c r="I141" i="10"/>
  <c r="G142" i="10"/>
  <c r="H142" i="10" s="1"/>
  <c r="J142" i="10"/>
  <c r="K142" i="10"/>
  <c r="L142" i="10"/>
  <c r="H143" i="10"/>
  <c r="I143" i="10"/>
  <c r="H144" i="10"/>
  <c r="I144" i="10"/>
  <c r="I142" i="10" s="1"/>
  <c r="H145" i="10"/>
  <c r="I145" i="10"/>
  <c r="H146" i="10"/>
  <c r="I146" i="10"/>
  <c r="G147" i="10"/>
  <c r="W201" i="10"/>
  <c r="J147" i="10"/>
  <c r="K147" i="10"/>
  <c r="L147" i="10"/>
  <c r="H148" i="10"/>
  <c r="I148" i="10"/>
  <c r="M148" i="10"/>
  <c r="H149" i="10"/>
  <c r="I149" i="10"/>
  <c r="N150" i="10"/>
  <c r="O150" i="10"/>
  <c r="P150" i="10"/>
  <c r="Q150" i="10"/>
  <c r="R150" i="10"/>
  <c r="S150" i="10"/>
  <c r="T150" i="10"/>
  <c r="U150" i="10"/>
  <c r="V150" i="10"/>
  <c r="W150" i="10"/>
  <c r="X150" i="10"/>
  <c r="Y150" i="10"/>
  <c r="H151" i="10"/>
  <c r="I151" i="10"/>
  <c r="M151" i="10" s="1"/>
  <c r="H152" i="10"/>
  <c r="H157" i="10" s="1"/>
  <c r="J152" i="10"/>
  <c r="J157" i="10" s="1"/>
  <c r="K152" i="10"/>
  <c r="K157" i="10" s="1"/>
  <c r="H153" i="10"/>
  <c r="I153" i="10"/>
  <c r="H154" i="10"/>
  <c r="I154" i="10"/>
  <c r="H155" i="10"/>
  <c r="I155" i="10"/>
  <c r="M155" i="10" s="1"/>
  <c r="H156" i="10"/>
  <c r="I156" i="10"/>
  <c r="G157" i="10"/>
  <c r="L157" i="10"/>
  <c r="N157" i="10"/>
  <c r="N183" i="10"/>
  <c r="O157" i="10"/>
  <c r="P157" i="10"/>
  <c r="Q157" i="10"/>
  <c r="Q183" i="10"/>
  <c r="R157" i="10"/>
  <c r="R183" i="10" s="1"/>
  <c r="S157" i="10"/>
  <c r="S183" i="10" s="1"/>
  <c r="T157" i="10"/>
  <c r="T183" i="10" s="1"/>
  <c r="U157" i="10"/>
  <c r="V157" i="10"/>
  <c r="V183" i="10" s="1"/>
  <c r="W157" i="10"/>
  <c r="W183" i="10" s="1"/>
  <c r="X157" i="10"/>
  <c r="X183" i="10" s="1"/>
  <c r="Y157" i="10"/>
  <c r="Y183" i="10" s="1"/>
  <c r="H159" i="10"/>
  <c r="M159" i="10" s="1"/>
  <c r="I159" i="10"/>
  <c r="H160" i="10"/>
  <c r="M160" i="10" s="1"/>
  <c r="I160" i="10"/>
  <c r="H161" i="10"/>
  <c r="I161" i="10"/>
  <c r="H162" i="10"/>
  <c r="M162" i="10" s="1"/>
  <c r="I162" i="10"/>
  <c r="H163" i="10"/>
  <c r="I163" i="10"/>
  <c r="H164" i="10"/>
  <c r="I164" i="10"/>
  <c r="M164" i="10"/>
  <c r="G165" i="10"/>
  <c r="H165" i="10" s="1"/>
  <c r="J165" i="10"/>
  <c r="K165" i="10"/>
  <c r="H166" i="10"/>
  <c r="I166" i="10"/>
  <c r="H167" i="10"/>
  <c r="I167" i="10"/>
  <c r="H168" i="10"/>
  <c r="M168" i="10" s="1"/>
  <c r="I168" i="10"/>
  <c r="H170" i="10"/>
  <c r="M170" i="10" s="1"/>
  <c r="H171" i="10"/>
  <c r="M171" i="10" s="1"/>
  <c r="H172" i="10"/>
  <c r="I172" i="10"/>
  <c r="M172" i="10" s="1"/>
  <c r="H173" i="10"/>
  <c r="I173" i="10"/>
  <c r="H174" i="10"/>
  <c r="I174" i="10"/>
  <c r="H175" i="10"/>
  <c r="I175" i="10"/>
  <c r="M175" i="10" s="1"/>
  <c r="H176" i="10"/>
  <c r="M176" i="10" s="1"/>
  <c r="I176" i="10"/>
  <c r="H177" i="10"/>
  <c r="M177" i="10" s="1"/>
  <c r="I177" i="10"/>
  <c r="G178" i="10"/>
  <c r="H178" i="10" s="1"/>
  <c r="J178" i="10"/>
  <c r="K178" i="10"/>
  <c r="H179" i="10"/>
  <c r="I179" i="10"/>
  <c r="H180" i="10"/>
  <c r="I180" i="10"/>
  <c r="M180" i="10"/>
  <c r="H181" i="10"/>
  <c r="I181" i="10"/>
  <c r="M181" i="10" s="1"/>
  <c r="H182" i="10"/>
  <c r="I182" i="10"/>
  <c r="H185" i="10"/>
  <c r="M185" i="10" s="1"/>
  <c r="H186" i="10"/>
  <c r="M186" i="10" s="1"/>
  <c r="H187" i="10"/>
  <c r="M187" i="10" s="1"/>
  <c r="H188" i="10"/>
  <c r="M188" i="10" s="1"/>
  <c r="G191" i="10"/>
  <c r="H191" i="10" s="1"/>
  <c r="N191" i="10"/>
  <c r="N83" i="10"/>
  <c r="O191" i="10"/>
  <c r="P191" i="10"/>
  <c r="P83" i="10" s="1"/>
  <c r="P193" i="10" s="1"/>
  <c r="P195" i="10" s="1"/>
  <c r="Q191" i="10"/>
  <c r="R191" i="10"/>
  <c r="S191" i="10"/>
  <c r="T191" i="10"/>
  <c r="U191" i="10"/>
  <c r="V191" i="10"/>
  <c r="W191" i="10"/>
  <c r="X191" i="10"/>
  <c r="X83" i="10" s="1"/>
  <c r="Y191" i="10"/>
  <c r="N201" i="10"/>
  <c r="Q201" i="10"/>
  <c r="G15" i="3"/>
  <c r="H74" i="3"/>
  <c r="M74" i="3" s="1"/>
  <c r="H75" i="3"/>
  <c r="M75" i="3" s="1"/>
  <c r="H79" i="3"/>
  <c r="M79" i="3" s="1"/>
  <c r="G52" i="13"/>
  <c r="S72" i="13"/>
  <c r="J72" i="13"/>
  <c r="M25" i="13"/>
  <c r="L52" i="13"/>
  <c r="J52" i="13"/>
  <c r="M12" i="13"/>
  <c r="N52" i="13"/>
  <c r="Q32" i="13"/>
  <c r="P32" i="13"/>
  <c r="G69" i="12"/>
  <c r="G30" i="12"/>
  <c r="I139" i="10"/>
  <c r="H51" i="12"/>
  <c r="R71" i="14"/>
  <c r="P71" i="14"/>
  <c r="M27" i="14"/>
  <c r="I33" i="14"/>
  <c r="I34" i="15"/>
  <c r="M50" i="13"/>
  <c r="N30" i="12"/>
  <c r="L71" i="14"/>
  <c r="G31" i="14"/>
  <c r="V73" i="15"/>
  <c r="R73" i="15"/>
  <c r="N73" i="15"/>
  <c r="I74" i="15"/>
  <c r="G32" i="15"/>
  <c r="M43" i="14"/>
  <c r="M46" i="15"/>
  <c r="M41" i="15"/>
  <c r="I54" i="15"/>
  <c r="H33" i="15"/>
  <c r="M14" i="15"/>
  <c r="M37" i="12"/>
  <c r="M61" i="14"/>
  <c r="H73" i="14"/>
  <c r="M67" i="15"/>
  <c r="I75" i="15"/>
  <c r="I73" i="15" s="1"/>
  <c r="I52" i="14"/>
  <c r="M28" i="13"/>
  <c r="S73" i="15"/>
  <c r="R32" i="13"/>
  <c r="Q51" i="14"/>
  <c r="O51" i="14"/>
  <c r="K31" i="14"/>
  <c r="G73" i="15"/>
  <c r="S52" i="15"/>
  <c r="Q52" i="15"/>
  <c r="M19" i="15"/>
  <c r="I33" i="15"/>
  <c r="I32" i="15" s="1"/>
  <c r="H15" i="17"/>
  <c r="I18" i="17"/>
  <c r="M22" i="17"/>
  <c r="M21" i="17" s="1"/>
  <c r="M25" i="17"/>
  <c r="J123" i="17"/>
  <c r="J125" i="17" s="1"/>
  <c r="K36" i="17"/>
  <c r="K68" i="17" s="1"/>
  <c r="M39" i="17"/>
  <c r="M40" i="17"/>
  <c r="M41" i="17"/>
  <c r="M42" i="17"/>
  <c r="M44" i="17"/>
  <c r="M45" i="17"/>
  <c r="M46" i="17"/>
  <c r="M48" i="17"/>
  <c r="M49" i="17"/>
  <c r="M50" i="17"/>
  <c r="M52" i="17"/>
  <c r="M53" i="17"/>
  <c r="M54" i="17"/>
  <c r="M56" i="17"/>
  <c r="M73" i="17"/>
  <c r="M74" i="17"/>
  <c r="M77" i="17"/>
  <c r="M113" i="17"/>
  <c r="M114" i="17"/>
  <c r="M115" i="17"/>
  <c r="M120" i="17"/>
  <c r="M121" i="17"/>
  <c r="M12" i="17"/>
  <c r="M13" i="17"/>
  <c r="M14" i="17"/>
  <c r="M27" i="17"/>
  <c r="M31" i="17"/>
  <c r="M30" i="17"/>
  <c r="N68" i="17"/>
  <c r="M84" i="17"/>
  <c r="M86" i="17"/>
  <c r="M89" i="17"/>
  <c r="M90" i="17"/>
  <c r="M93" i="17"/>
  <c r="M95" i="17"/>
  <c r="M97" i="17"/>
  <c r="M104" i="17"/>
  <c r="M106" i="17"/>
  <c r="G123" i="17"/>
  <c r="N123" i="17"/>
  <c r="M11" i="17"/>
  <c r="M38" i="17"/>
  <c r="M55" i="17"/>
  <c r="H80" i="17"/>
  <c r="M75" i="17"/>
  <c r="M92" i="17"/>
  <c r="M100" i="17"/>
  <c r="H108" i="17"/>
  <c r="M105" i="17"/>
  <c r="K123" i="17"/>
  <c r="K125" i="17" s="1"/>
  <c r="M71" i="17"/>
  <c r="M60" i="13"/>
  <c r="M41" i="13"/>
  <c r="H65" i="10"/>
  <c r="M57" i="12"/>
  <c r="H74" i="10"/>
  <c r="M44" i="13"/>
  <c r="M15" i="12"/>
  <c r="T72" i="13"/>
  <c r="M40" i="14"/>
  <c r="H71" i="10"/>
  <c r="P52" i="13"/>
  <c r="M40" i="12"/>
  <c r="M66" i="13"/>
  <c r="M66" i="12"/>
  <c r="M71" i="12" s="1"/>
  <c r="H75" i="15"/>
  <c r="H30" i="17"/>
  <c r="M58" i="12"/>
  <c r="M60" i="12"/>
  <c r="H53" i="13"/>
  <c r="H68" i="10"/>
  <c r="M153" i="10"/>
  <c r="W51" i="12"/>
  <c r="P183" i="10"/>
  <c r="L49" i="12"/>
  <c r="S30" i="12"/>
  <c r="M25" i="10"/>
  <c r="M135" i="10"/>
  <c r="M58" i="10"/>
  <c r="H57" i="10"/>
  <c r="H54" i="10"/>
  <c r="M163" i="10"/>
  <c r="M87" i="10"/>
  <c r="I29" i="3"/>
  <c r="M12" i="10"/>
  <c r="M38" i="12"/>
  <c r="I50" i="12"/>
  <c r="I49" i="12" s="1"/>
  <c r="M18" i="13"/>
  <c r="H34" i="13"/>
  <c r="M13" i="13"/>
  <c r="M49" i="14"/>
  <c r="M53" i="14" s="1"/>
  <c r="I53" i="14"/>
  <c r="M45" i="14"/>
  <c r="H52" i="14"/>
  <c r="H51" i="14" s="1"/>
  <c r="H33" i="14"/>
  <c r="I165" i="10"/>
  <c r="M166" i="10"/>
  <c r="I147" i="10"/>
  <c r="I32" i="10"/>
  <c r="O32" i="13"/>
  <c r="M47" i="15"/>
  <c r="H53" i="15"/>
  <c r="M25" i="15"/>
  <c r="H34" i="15"/>
  <c r="H18" i="17"/>
  <c r="H36" i="17" s="1"/>
  <c r="G36" i="17"/>
  <c r="L36" i="17"/>
  <c r="L68" i="17" s="1"/>
  <c r="I26" i="17"/>
  <c r="I33" i="13"/>
  <c r="J71" i="14"/>
  <c r="M173" i="10"/>
  <c r="M56" i="12"/>
  <c r="M54" i="15"/>
  <c r="H32" i="15"/>
  <c r="M179" i="10"/>
  <c r="M39" i="10"/>
  <c r="K69" i="12"/>
  <c r="J32" i="13"/>
  <c r="M66" i="14"/>
  <c r="W74" i="13"/>
  <c r="M129" i="10"/>
  <c r="M23" i="10"/>
  <c r="M32" i="10" s="1"/>
  <c r="I70" i="12"/>
  <c r="G71" i="14"/>
  <c r="P51" i="14"/>
  <c r="I32" i="14"/>
  <c r="I31" i="14" s="1"/>
  <c r="L73" i="15"/>
  <c r="V52" i="15"/>
  <c r="R52" i="15"/>
  <c r="N125" i="17"/>
  <c r="N127" i="17" s="1"/>
  <c r="M156" i="10"/>
  <c r="V30" i="12"/>
  <c r="H134" i="10"/>
  <c r="M27" i="12"/>
  <c r="M141" i="10"/>
  <c r="G32" i="13"/>
  <c r="M143" i="10"/>
  <c r="H147" i="10"/>
  <c r="W54" i="15"/>
  <c r="H62" i="10"/>
  <c r="H139" i="10"/>
  <c r="H72" i="14"/>
  <c r="M182" i="10"/>
  <c r="M161" i="10"/>
  <c r="M94" i="10"/>
  <c r="M66" i="10"/>
  <c r="M65" i="10" s="1"/>
  <c r="M64" i="10"/>
  <c r="M16" i="10"/>
  <c r="V69" i="12"/>
  <c r="S69" i="12"/>
  <c r="L30" i="12"/>
  <c r="M23" i="12"/>
  <c r="M11" i="14"/>
  <c r="H32" i="14"/>
  <c r="H31" i="14" s="1"/>
  <c r="H74" i="15"/>
  <c r="H73" i="15" s="1"/>
  <c r="M64" i="15"/>
  <c r="M74" i="15" s="1"/>
  <c r="I53" i="15"/>
  <c r="I52" i="15" s="1"/>
  <c r="H54" i="15"/>
  <c r="I80" i="17"/>
  <c r="I123" i="17" s="1"/>
  <c r="I108" i="17"/>
  <c r="M102" i="17"/>
  <c r="Q164" i="17"/>
  <c r="T49" i="12"/>
  <c r="Q71" i="14"/>
  <c r="M47" i="14"/>
  <c r="M44" i="14"/>
  <c r="L31" i="14"/>
  <c r="J73" i="15"/>
  <c r="M48" i="15"/>
  <c r="V32" i="15"/>
  <c r="N32" i="15"/>
  <c r="M26" i="15"/>
  <c r="M20" i="15"/>
  <c r="M52" i="14"/>
  <c r="G68" i="17"/>
  <c r="I134" i="10"/>
  <c r="I128" i="10"/>
  <c r="M130" i="10"/>
  <c r="I122" i="10"/>
  <c r="I92" i="10"/>
  <c r="U83" i="10"/>
  <c r="I71" i="10"/>
  <c r="I47" i="10"/>
  <c r="H50" i="12"/>
  <c r="H49" i="12" s="1"/>
  <c r="M73" i="15" l="1"/>
  <c r="M71" i="10"/>
  <c r="H123" i="17"/>
  <c r="H125" i="17" s="1"/>
  <c r="M58" i="17"/>
  <c r="M34" i="15"/>
  <c r="N193" i="10"/>
  <c r="N195" i="10" s="1"/>
  <c r="I152" i="10"/>
  <c r="M152" i="10" s="1"/>
  <c r="M122" i="10"/>
  <c r="M92" i="10"/>
  <c r="Y83" i="10"/>
  <c r="Y193" i="10" s="1"/>
  <c r="Y195" i="10" s="1"/>
  <c r="Q193" i="10"/>
  <c r="Q195" i="10" s="1"/>
  <c r="I65" i="10"/>
  <c r="I62" i="10"/>
  <c r="K82" i="10"/>
  <c r="K83" i="10" s="1"/>
  <c r="I54" i="10"/>
  <c r="L82" i="10"/>
  <c r="J82" i="10"/>
  <c r="J83" i="10" s="1"/>
  <c r="S83" i="10"/>
  <c r="S193" i="10" s="1"/>
  <c r="S195" i="10" s="1"/>
  <c r="I41" i="10"/>
  <c r="I33" i="10"/>
  <c r="H21" i="10"/>
  <c r="L33" i="10"/>
  <c r="V49" i="12"/>
  <c r="N49" i="12"/>
  <c r="H71" i="14"/>
  <c r="H52" i="15"/>
  <c r="M54" i="13"/>
  <c r="G125" i="17"/>
  <c r="I51" i="14"/>
  <c r="I178" i="10"/>
  <c r="M178" i="10" s="1"/>
  <c r="M174" i="10"/>
  <c r="U183" i="10"/>
  <c r="U193" i="10" s="1"/>
  <c r="U195" i="10" s="1"/>
  <c r="I150" i="10"/>
  <c r="L150" i="10"/>
  <c r="L183" i="10" s="1"/>
  <c r="J150" i="10"/>
  <c r="M128" i="10"/>
  <c r="K150" i="10"/>
  <c r="K183" i="10" s="1"/>
  <c r="K193" i="10" s="1"/>
  <c r="K195" i="10" s="1"/>
  <c r="H122" i="10"/>
  <c r="G125" i="10"/>
  <c r="H125" i="10"/>
  <c r="V83" i="10"/>
  <c r="V193" i="10" s="1"/>
  <c r="V195" i="10" s="1"/>
  <c r="T83" i="10"/>
  <c r="R83" i="10"/>
  <c r="R193" i="10" s="1"/>
  <c r="R195" i="10" s="1"/>
  <c r="U69" i="12"/>
  <c r="O69" i="12"/>
  <c r="T30" i="12"/>
  <c r="R72" i="13"/>
  <c r="N72" i="13"/>
  <c r="K72" i="13"/>
  <c r="M75" i="15"/>
  <c r="M80" i="17"/>
  <c r="L125" i="17"/>
  <c r="M167" i="10"/>
  <c r="M165" i="10"/>
  <c r="X193" i="10"/>
  <c r="X195" i="10" s="1"/>
  <c r="T193" i="10"/>
  <c r="T195" i="10" s="1"/>
  <c r="J183" i="10"/>
  <c r="J193" i="10" s="1"/>
  <c r="J195" i="10" s="1"/>
  <c r="M149" i="10"/>
  <c r="M146" i="10"/>
  <c r="M145" i="10"/>
  <c r="M140" i="10"/>
  <c r="M147" i="10" s="1"/>
  <c r="M138" i="10"/>
  <c r="M137" i="10"/>
  <c r="M134" i="10" s="1"/>
  <c r="M150" i="10" s="1"/>
  <c r="M121" i="10"/>
  <c r="M93" i="10"/>
  <c r="M81" i="10"/>
  <c r="M80" i="10"/>
  <c r="H78" i="10"/>
  <c r="H82" i="10" s="1"/>
  <c r="M77" i="10"/>
  <c r="I74" i="10"/>
  <c r="M69" i="10"/>
  <c r="G82" i="10"/>
  <c r="M59" i="10"/>
  <c r="M55" i="10"/>
  <c r="M54" i="10" s="1"/>
  <c r="M51" i="10"/>
  <c r="M50" i="10"/>
  <c r="M48" i="10"/>
  <c r="M47" i="10" s="1"/>
  <c r="M46" i="10"/>
  <c r="M44" i="10"/>
  <c r="M43" i="10"/>
  <c r="M42" i="10"/>
  <c r="M41" i="10" s="1"/>
  <c r="M38" i="10"/>
  <c r="M37" i="10" s="1"/>
  <c r="L52" i="10"/>
  <c r="J69" i="12"/>
  <c r="P69" i="12"/>
  <c r="H70" i="12"/>
  <c r="H69" i="12" s="1"/>
  <c r="S49" i="12"/>
  <c r="Q49" i="12"/>
  <c r="J49" i="12"/>
  <c r="M44" i="12"/>
  <c r="M51" i="12" s="1"/>
  <c r="M50" i="12"/>
  <c r="M49" i="12" s="1"/>
  <c r="Q30" i="12"/>
  <c r="J30" i="12"/>
  <c r="H31" i="12"/>
  <c r="H30" i="12" s="1"/>
  <c r="Q52" i="13"/>
  <c r="M34" i="13"/>
  <c r="V51" i="14"/>
  <c r="N51" i="14"/>
  <c r="K51" i="14"/>
  <c r="S31" i="14"/>
  <c r="M33" i="14"/>
  <c r="T73" i="15"/>
  <c r="T32" i="15"/>
  <c r="R32" i="15"/>
  <c r="M26" i="17"/>
  <c r="H58" i="17"/>
  <c r="I32" i="12"/>
  <c r="M18" i="12"/>
  <c r="M16" i="12"/>
  <c r="M14" i="12"/>
  <c r="M11" i="12"/>
  <c r="Q72" i="13"/>
  <c r="M69" i="13"/>
  <c r="M67" i="13"/>
  <c r="S52" i="13"/>
  <c r="T52" i="13"/>
  <c r="R52" i="13"/>
  <c r="K52" i="13"/>
  <c r="H54" i="13"/>
  <c r="H52" i="13" s="1"/>
  <c r="M26" i="13"/>
  <c r="H33" i="13"/>
  <c r="H32" i="13" s="1"/>
  <c r="M23" i="13"/>
  <c r="M11" i="13"/>
  <c r="S71" i="14"/>
  <c r="T71" i="14"/>
  <c r="K71" i="14"/>
  <c r="M58" i="14"/>
  <c r="M72" i="14" s="1"/>
  <c r="T51" i="14"/>
  <c r="R51" i="14"/>
  <c r="T31" i="14"/>
  <c r="M25" i="14"/>
  <c r="M21" i="14"/>
  <c r="M20" i="14"/>
  <c r="M32" i="14" s="1"/>
  <c r="M31" i="14" s="1"/>
  <c r="U73" i="15"/>
  <c r="P52" i="15"/>
  <c r="K52" i="15"/>
  <c r="U52" i="15"/>
  <c r="L52" i="15"/>
  <c r="J52" i="15"/>
  <c r="M45" i="15"/>
  <c r="M53" i="15" s="1"/>
  <c r="M52" i="15" s="1"/>
  <c r="S32" i="15"/>
  <c r="L32" i="15"/>
  <c r="M23" i="15"/>
  <c r="M18" i="15"/>
  <c r="M47" i="13"/>
  <c r="M24" i="17"/>
  <c r="I36" i="17"/>
  <c r="O68" i="17"/>
  <c r="I58" i="17"/>
  <c r="I125" i="17" s="1"/>
  <c r="M94" i="17"/>
  <c r="M103" i="17"/>
  <c r="M108" i="17" s="1"/>
  <c r="M123" i="17" s="1"/>
  <c r="O123" i="17"/>
  <c r="O125" i="17" s="1"/>
  <c r="O127" i="17" s="1"/>
  <c r="M111" i="17"/>
  <c r="M118" i="17"/>
  <c r="M119" i="17"/>
  <c r="H68" i="17"/>
  <c r="I82" i="10"/>
  <c r="M53" i="13"/>
  <c r="H33" i="10"/>
  <c r="I157" i="10"/>
  <c r="M31" i="12"/>
  <c r="M15" i="17"/>
  <c r="I68" i="17"/>
  <c r="M139" i="10"/>
  <c r="M73" i="14"/>
  <c r="M71" i="14" s="1"/>
  <c r="H72" i="13"/>
  <c r="M73" i="13"/>
  <c r="M51" i="14"/>
  <c r="M57" i="10"/>
  <c r="H150" i="10"/>
  <c r="W83" i="10"/>
  <c r="W193" i="10" s="1"/>
  <c r="W195" i="10" s="1"/>
  <c r="M74" i="10"/>
  <c r="M18" i="17"/>
  <c r="M36" i="17" s="1"/>
  <c r="M68" i="17" s="1"/>
  <c r="M59" i="12"/>
  <c r="M70" i="12" s="1"/>
  <c r="M69" i="12" s="1"/>
  <c r="H52" i="10"/>
  <c r="M76" i="10"/>
  <c r="M62" i="13"/>
  <c r="M74" i="13" s="1"/>
  <c r="I31" i="12"/>
  <c r="M63" i="10"/>
  <c r="M62" i="10" s="1"/>
  <c r="M13" i="10"/>
  <c r="M11" i="10" s="1"/>
  <c r="M21" i="10" s="1"/>
  <c r="M33" i="10" s="1"/>
  <c r="G29" i="3"/>
  <c r="C5" i="11" s="1"/>
  <c r="C13" i="11" s="1"/>
  <c r="C14" i="11" s="1"/>
  <c r="I53" i="13"/>
  <c r="I52" i="13" s="1"/>
  <c r="G52" i="10"/>
  <c r="G83" i="10" s="1"/>
  <c r="M79" i="10"/>
  <c r="I34" i="13"/>
  <c r="I32" i="13" s="1"/>
  <c r="I73" i="13"/>
  <c r="I72" i="13" s="1"/>
  <c r="M70" i="10"/>
  <c r="M68" i="10" s="1"/>
  <c r="M22" i="12"/>
  <c r="M32" i="12" s="1"/>
  <c r="I125" i="10"/>
  <c r="H32" i="10"/>
  <c r="T201" i="10"/>
  <c r="I37" i="10"/>
  <c r="I52" i="10" s="1"/>
  <c r="G150" i="10"/>
  <c r="G183" i="10" s="1"/>
  <c r="M24" i="13"/>
  <c r="M154" i="10"/>
  <c r="M157" i="10" s="1"/>
  <c r="H92" i="10"/>
  <c r="M144" i="10"/>
  <c r="M142" i="10" s="1"/>
  <c r="I72" i="14"/>
  <c r="I71" i="14" s="1"/>
  <c r="M77" i="3"/>
  <c r="M12" i="3"/>
  <c r="H69" i="3"/>
  <c r="E5" i="11"/>
  <c r="E13" i="11" s="1"/>
  <c r="M36" i="3"/>
  <c r="H9" i="11"/>
  <c r="I93" i="3"/>
  <c r="G93" i="3"/>
  <c r="H15" i="3"/>
  <c r="H29" i="3" s="1"/>
  <c r="H91" i="3"/>
  <c r="H5" i="11"/>
  <c r="I62" i="3"/>
  <c r="I70" i="3" s="1"/>
  <c r="M91" i="3"/>
  <c r="H77" i="3"/>
  <c r="M33" i="3"/>
  <c r="M18" i="3"/>
  <c r="F9" i="11"/>
  <c r="H62" i="3"/>
  <c r="G70" i="3"/>
  <c r="D13" i="11"/>
  <c r="M52" i="10" l="1"/>
  <c r="I183" i="10"/>
  <c r="H83" i="10"/>
  <c r="L83" i="10"/>
  <c r="L193" i="10" s="1"/>
  <c r="L195" i="10" s="1"/>
  <c r="M33" i="13"/>
  <c r="M32" i="13" s="1"/>
  <c r="M78" i="10"/>
  <c r="M82" i="10" s="1"/>
  <c r="M83" i="10" s="1"/>
  <c r="I30" i="12"/>
  <c r="M52" i="13"/>
  <c r="M33" i="15"/>
  <c r="M32" i="15" s="1"/>
  <c r="M125" i="10"/>
  <c r="M125" i="17"/>
  <c r="M72" i="13"/>
  <c r="G193" i="10"/>
  <c r="G194" i="10" s="1"/>
  <c r="G196" i="10" s="1"/>
  <c r="M183" i="10"/>
  <c r="M193" i="10" s="1"/>
  <c r="M195" i="10" s="1"/>
  <c r="M30" i="12"/>
  <c r="G95" i="3"/>
  <c r="I83" i="10"/>
  <c r="I95" i="3"/>
  <c r="H183" i="10"/>
  <c r="H193" i="10" s="1"/>
  <c r="H195" i="10" s="1"/>
  <c r="H70" i="3"/>
  <c r="D14" i="11"/>
  <c r="M62" i="3"/>
  <c r="H13" i="11"/>
  <c r="I18" i="11" s="1"/>
  <c r="I19" i="11" s="1"/>
  <c r="F5" i="11"/>
  <c r="I5" i="11" s="1"/>
  <c r="H93" i="3"/>
  <c r="H95" i="3" s="1"/>
  <c r="M29" i="3"/>
  <c r="I9" i="11"/>
  <c r="D6" i="11"/>
  <c r="D10" i="11"/>
  <c r="M93" i="3"/>
  <c r="C6" i="11"/>
  <c r="C10" i="11"/>
  <c r="I193" i="10" l="1"/>
  <c r="I195" i="10" s="1"/>
  <c r="M70" i="3"/>
  <c r="M95" i="3" s="1"/>
  <c r="F13" i="11"/>
  <c r="F6" i="11" s="1"/>
  <c r="I13" i="11"/>
  <c r="I17" i="11" s="1"/>
  <c r="F14" i="11" l="1"/>
  <c r="F10" i="11"/>
</calcChain>
</file>

<file path=xl/sharedStrings.xml><?xml version="1.0" encoding="utf-8"?>
<sst xmlns="http://schemas.openxmlformats.org/spreadsheetml/2006/main" count="2201" uniqueCount="692">
  <si>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</si>
  <si>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</si>
  <si>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</si>
  <si>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</si>
  <si>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</si>
  <si>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</si>
  <si>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</si>
  <si>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</si>
  <si>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</si>
  <si>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</si>
  <si>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</si>
  <si>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</si>
  <si>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</si>
  <si>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</si>
  <si>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</si>
  <si>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</si>
  <si>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</si>
  <si>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</si>
  <si>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Практика</t>
  </si>
  <si>
    <t>Всього</t>
  </si>
  <si>
    <t>1</t>
  </si>
  <si>
    <t>2</t>
  </si>
  <si>
    <t>№ дисципл.</t>
  </si>
  <si>
    <t>НАЗВА ДИСЦИПЛІН</t>
  </si>
  <si>
    <t>Кредити ECTS</t>
  </si>
  <si>
    <t>Загальний обсяг</t>
  </si>
  <si>
    <t>самостійні</t>
  </si>
  <si>
    <t>лекції</t>
  </si>
  <si>
    <t>практич</t>
  </si>
  <si>
    <t>1 курс</t>
  </si>
  <si>
    <t>2 курс</t>
  </si>
  <si>
    <t>3 курс</t>
  </si>
  <si>
    <t>4 курс</t>
  </si>
  <si>
    <t>Іноземна мова (за профес спрямуванням)</t>
  </si>
  <si>
    <t>Історія України</t>
  </si>
  <si>
    <t>Історія Української культури</t>
  </si>
  <si>
    <t>Українська мова (за профес спрямуванням)</t>
  </si>
  <si>
    <t>Філософія</t>
  </si>
  <si>
    <t>Фізичне виховання</t>
  </si>
  <si>
    <t>с*</t>
  </si>
  <si>
    <t>Разом:</t>
  </si>
  <si>
    <t>Етика та естетика</t>
  </si>
  <si>
    <t>3</t>
  </si>
  <si>
    <t>4</t>
  </si>
  <si>
    <t>5</t>
  </si>
  <si>
    <t>6</t>
  </si>
  <si>
    <t>7</t>
  </si>
  <si>
    <t>8</t>
  </si>
  <si>
    <t>9</t>
  </si>
  <si>
    <t>Основи економічної теорії</t>
  </si>
  <si>
    <t>10</t>
  </si>
  <si>
    <t>11</t>
  </si>
  <si>
    <t>12</t>
  </si>
  <si>
    <t>Правознавство</t>
  </si>
  <si>
    <t>Соціологія</t>
  </si>
  <si>
    <t>Інженерна графіка</t>
  </si>
  <si>
    <t>Комп'ютерні технології та програмування</t>
  </si>
  <si>
    <t>3.1</t>
  </si>
  <si>
    <t>3.2</t>
  </si>
  <si>
    <t>4.1</t>
  </si>
  <si>
    <t>Теорія ймовірностей, ймовірностні процеси і математична статистика</t>
  </si>
  <si>
    <t>Фізика</t>
  </si>
  <si>
    <t>Хімія</t>
  </si>
  <si>
    <t>Основи наукових досліджень</t>
  </si>
  <si>
    <t>Теоретична механіка</t>
  </si>
  <si>
    <t>Автоматизація технологічних процесів та виробництв</t>
  </si>
  <si>
    <t>Електроніка та мікропроцесорна техніка</t>
  </si>
  <si>
    <t>Електроніка та мікропроцесорна техніка (к.р.)</t>
  </si>
  <si>
    <t>Електротехніка і електромеханіка</t>
  </si>
  <si>
    <t>Ідентіфікація та моделювання об'єктів автоматизації</t>
  </si>
  <si>
    <t>Метрологія, технологічні вимірювання та прилади</t>
  </si>
  <si>
    <t>Проектування систем автоматизації</t>
  </si>
  <si>
    <t>Технічні засоби автоматизації</t>
  </si>
  <si>
    <t>Технічні засоби автоматизації (к.р.)</t>
  </si>
  <si>
    <t>Автоматизація промислового обладнання</t>
  </si>
  <si>
    <t>Автоматизований електропривод</t>
  </si>
  <si>
    <t>Виконавчі механізми і регулюючі органи</t>
  </si>
  <si>
    <t>Гідрогазодинаміка</t>
  </si>
  <si>
    <t>Комплектний електропривод</t>
  </si>
  <si>
    <t>Контролери та їх програмне забезпечення</t>
  </si>
  <si>
    <t>Основи комп'ютерно-інтегрованого управління</t>
  </si>
  <si>
    <t>Основи теорії електроприводу</t>
  </si>
  <si>
    <t>Термодинаміка та теплотехніка</t>
  </si>
  <si>
    <t>Технологія програмування складних систем</t>
  </si>
  <si>
    <t>Інформаційні мережі</t>
  </si>
  <si>
    <t>Сучасні інструменти моделювання та проектування</t>
  </si>
  <si>
    <t>Компьютерна практика</t>
  </si>
  <si>
    <t>Виробнича практика</t>
  </si>
  <si>
    <t>Переддипломна практика</t>
  </si>
  <si>
    <t>Дипломне проектувння</t>
  </si>
  <si>
    <t>Захист дипломного проекту</t>
  </si>
  <si>
    <t>Всього за нормативними дисциплінами:</t>
  </si>
  <si>
    <t>Годин на тиждень</t>
  </si>
  <si>
    <t xml:space="preserve"> Кількість екзаменів</t>
  </si>
  <si>
    <t xml:space="preserve"> </t>
  </si>
  <si>
    <t>Кількість заліків</t>
  </si>
  <si>
    <t xml:space="preserve"> Кількість курсових проектів і робіт</t>
  </si>
  <si>
    <t>№ триместру</t>
  </si>
  <si>
    <t>1-й курс</t>
  </si>
  <si>
    <t>2-й курс</t>
  </si>
  <si>
    <t>3-й курс</t>
  </si>
  <si>
    <t>4-й курс</t>
  </si>
  <si>
    <t xml:space="preserve">Металорізальні верстати та обладнання автоматизованого виробництва </t>
  </si>
  <si>
    <t>Автоматизований електропривод (к.пр.)</t>
  </si>
  <si>
    <t>Технологія програмування складних систем (к.пр.)</t>
  </si>
  <si>
    <t>Релігієзнавство</t>
  </si>
  <si>
    <t>Теорія автоматичного керування (к.р.)</t>
  </si>
  <si>
    <t>Теорія автоматичного керування</t>
  </si>
  <si>
    <t>Підпиємницька діяльність та економіка підприємства</t>
  </si>
  <si>
    <t>ДП</t>
  </si>
  <si>
    <t>1.1. Гуманітарні та соціально-економічні дисципліни</t>
  </si>
  <si>
    <t>Разом п.1.1.:</t>
  </si>
  <si>
    <t>1.2. Дисципліни природничо-наукової (фундаментальної) підготовки</t>
  </si>
  <si>
    <t>Разом п.1.2.:</t>
  </si>
  <si>
    <t>Разом п.1.3.:</t>
  </si>
  <si>
    <t>Всьго за вибірковою частиною</t>
  </si>
  <si>
    <t>ЗАГАЛЬНА КІЛЬКІСТЬ</t>
  </si>
  <si>
    <t>Загальна кількість для бакалавра</t>
  </si>
  <si>
    <t>Технології психічної саморегуляції та взаємодії</t>
  </si>
  <si>
    <t>Міністерство освіти і науки України</t>
  </si>
  <si>
    <t>Ділова риторика</t>
  </si>
  <si>
    <t>11,12</t>
  </si>
  <si>
    <t>Усього</t>
  </si>
  <si>
    <t xml:space="preserve">На основі повної загальної середньої освіти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</si>
  <si>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</t>
    </r>
  </si>
  <si>
    <t xml:space="preserve">НАВЧАЛЬНИЙ ПЛАН </t>
  </si>
  <si>
    <t>кількість тижнів у триместрі</t>
  </si>
  <si>
    <t>Різальний інструмент та інструментальне забезпечення автоматизованого виробництва</t>
  </si>
  <si>
    <t>Інформаційні війни</t>
  </si>
  <si>
    <t>Зав.кафедри АВП</t>
  </si>
  <si>
    <t>Г.П. Клименко</t>
  </si>
  <si>
    <t>Декан факультету ФАМІТ</t>
  </si>
  <si>
    <t>С.В. Подлєсний</t>
  </si>
  <si>
    <t>Проектування вбудованих мікроконтролерів</t>
  </si>
  <si>
    <t>захист дипломного проекту - 45 години</t>
  </si>
  <si>
    <t>екзамени</t>
  </si>
  <si>
    <t>заліки</t>
  </si>
  <si>
    <t>Розподіл за триместрами</t>
  </si>
  <si>
    <t>курсові</t>
  </si>
  <si>
    <t xml:space="preserve">проекти </t>
  </si>
  <si>
    <t>роботи</t>
  </si>
  <si>
    <t>Кількість годин</t>
  </si>
  <si>
    <t>аудиторних</t>
  </si>
  <si>
    <t>у тому числі</t>
  </si>
  <si>
    <t>лабораторні</t>
  </si>
  <si>
    <t>Кількість годин на тиждень по курсах і триместрах</t>
  </si>
  <si>
    <t>1.1.1.1</t>
  </si>
  <si>
    <t>1.1.1.2</t>
  </si>
  <si>
    <t>1.1.1.3</t>
  </si>
  <si>
    <t>1.1.1</t>
  </si>
  <si>
    <t>1.1.2</t>
  </si>
  <si>
    <t>1.1.3</t>
  </si>
  <si>
    <t>1.1.4</t>
  </si>
  <si>
    <t>1.1.5</t>
  </si>
  <si>
    <t>1.1.6</t>
  </si>
  <si>
    <t>1.1.6.1</t>
  </si>
  <si>
    <t>1.1.6.2</t>
  </si>
  <si>
    <t>1.1.6.3</t>
  </si>
  <si>
    <t>1.1.6.4</t>
  </si>
  <si>
    <t>1.1.6.5</t>
  </si>
  <si>
    <t>1.1.6.6</t>
  </si>
  <si>
    <t>1.1.6.7</t>
  </si>
  <si>
    <t>1.2.1</t>
  </si>
  <si>
    <t>1.2.2</t>
  </si>
  <si>
    <t>1.2.3</t>
  </si>
  <si>
    <t>1.2.5</t>
  </si>
  <si>
    <t>1.2.6</t>
  </si>
  <si>
    <t>1.2.7</t>
  </si>
  <si>
    <t>1.3.1</t>
  </si>
  <si>
    <t>1.3.2</t>
  </si>
  <si>
    <t>1.3.1.1</t>
  </si>
  <si>
    <t>1.3.1.2</t>
  </si>
  <si>
    <t>1.3.3</t>
  </si>
  <si>
    <t>1.3.2.1</t>
  </si>
  <si>
    <t>1.3.2.2</t>
  </si>
  <si>
    <t>1.3.2.3</t>
  </si>
  <si>
    <t>1.3.4</t>
  </si>
  <si>
    <t>1.3.5</t>
  </si>
  <si>
    <t>1.3.4.1</t>
  </si>
  <si>
    <t>1.3.4.2</t>
  </si>
  <si>
    <t>1.3.6</t>
  </si>
  <si>
    <t>1.3.5.1</t>
  </si>
  <si>
    <t>1.3.5.2</t>
  </si>
  <si>
    <t>1.3.7</t>
  </si>
  <si>
    <t>1.3.8</t>
  </si>
  <si>
    <t>1.3.7.1</t>
  </si>
  <si>
    <t>1.3.7.2</t>
  </si>
  <si>
    <t>1.3.9</t>
  </si>
  <si>
    <t>1.3.8.1</t>
  </si>
  <si>
    <t>1.3.8.2</t>
  </si>
  <si>
    <t>1.3.8.3</t>
  </si>
  <si>
    <t>1.3.9.1</t>
  </si>
  <si>
    <t>1.3.9.2</t>
  </si>
  <si>
    <t>1.3.9.3</t>
  </si>
  <si>
    <t>4. ДЕРЖАВНА АТЕСТАЦІЯ</t>
  </si>
  <si>
    <t>3. ПРАКТИЧНА ПІДГОТОВКА</t>
  </si>
  <si>
    <t>Всього практична підготовка та державна атестаця</t>
  </si>
  <si>
    <t>2.2.2.1</t>
  </si>
  <si>
    <t>2.2.2.2</t>
  </si>
  <si>
    <t>2.2.2.3</t>
  </si>
  <si>
    <t>2.2.2.4</t>
  </si>
  <si>
    <t>2.2.2.5</t>
  </si>
  <si>
    <t>3.3</t>
  </si>
  <si>
    <t>3.4</t>
  </si>
  <si>
    <t>CAD/CAM системи</t>
  </si>
  <si>
    <t>1.3. Дисципліни професійної підготовки</t>
  </si>
  <si>
    <t>Основи охорони праці та безпека життєдіяльності</t>
  </si>
  <si>
    <t>1.3.6.1</t>
  </si>
  <si>
    <t>1.3.6.2</t>
  </si>
  <si>
    <t>1.2.3.1</t>
  </si>
  <si>
    <t>1.2.3.2</t>
  </si>
  <si>
    <t>1.2.3.3</t>
  </si>
  <si>
    <t>2.2.1</t>
  </si>
  <si>
    <t>2.3 Дисципліни професійної підготовки</t>
  </si>
  <si>
    <t>Дисципліна 9 триместру</t>
  </si>
  <si>
    <t>Дисципліна 11 триместру</t>
  </si>
  <si>
    <t>Дисципліна 12 триместру</t>
  </si>
  <si>
    <t>Разом п. 2.3.2.:</t>
  </si>
  <si>
    <t>Разом п.2.3.1.:</t>
  </si>
  <si>
    <t>Разом п.2.2.:</t>
  </si>
  <si>
    <t>Вища математика</t>
  </si>
  <si>
    <t>2.1. Соціально-гуманітарні (факультативні)  дисципліни</t>
  </si>
  <si>
    <t>2.2 Природничо-наукові (фундаментальні) дисципліни</t>
  </si>
  <si>
    <t>2. ДИСЦИПЛІНИ ВІЛЬНОГО ВИБОРУ</t>
  </si>
  <si>
    <t>2.3.1</t>
  </si>
  <si>
    <t>2.3.2</t>
  </si>
  <si>
    <t>2.3.2.1</t>
  </si>
  <si>
    <t>2.3.2.2</t>
  </si>
  <si>
    <t>2.3.2.3</t>
  </si>
  <si>
    <t>2.3.3</t>
  </si>
  <si>
    <t>2.3.4</t>
  </si>
  <si>
    <t>2.3.5</t>
  </si>
  <si>
    <t>2.3.5.1</t>
  </si>
  <si>
    <t>2.3.5.2</t>
  </si>
  <si>
    <t>2.3.6</t>
  </si>
  <si>
    <t>2.3.7</t>
  </si>
  <si>
    <t>2.3.7.1</t>
  </si>
  <si>
    <t>2.3.7.2</t>
  </si>
  <si>
    <t>2.3.8</t>
  </si>
  <si>
    <t>2.3.8.1</t>
  </si>
  <si>
    <t>2.3.8.2</t>
  </si>
  <si>
    <t>2.3.9</t>
  </si>
  <si>
    <t>2.3.10</t>
  </si>
  <si>
    <t>2.3.11</t>
  </si>
  <si>
    <t>2.3.11.1</t>
  </si>
  <si>
    <t>2.3.11.2</t>
  </si>
  <si>
    <t>1. ОБОВ'ЯЗКОВІ НАВЧАЛЬНІ ДИСЦИПЛІНИ</t>
  </si>
  <si>
    <t xml:space="preserve">Безпека життєдіяльності </t>
  </si>
  <si>
    <t xml:space="preserve">Основи охорони праці </t>
  </si>
  <si>
    <t xml:space="preserve">Екологія </t>
  </si>
  <si>
    <t>1.1.1.4</t>
  </si>
  <si>
    <t xml:space="preserve">Іноземна мова (за професійним спрямуванням) </t>
  </si>
  <si>
    <t>6,9дф*</t>
  </si>
  <si>
    <t>ф*</t>
  </si>
  <si>
    <t>1.1.1.5</t>
  </si>
  <si>
    <t>2.3.5.3</t>
  </si>
  <si>
    <t>Контролери та їх програмне забезпечення (к.роб.)</t>
  </si>
  <si>
    <t>САПР</t>
  </si>
  <si>
    <t>2.2.2.6</t>
  </si>
  <si>
    <t>2.2.2.7</t>
  </si>
  <si>
    <t>2.2.2.7.1</t>
  </si>
  <si>
    <t>2.2.2.7.2</t>
  </si>
  <si>
    <t>2.2.2.8</t>
  </si>
  <si>
    <t>Методи математичної обробки медико-біологічних даних</t>
  </si>
  <si>
    <t>Біотехнічні системи та технології</t>
  </si>
  <si>
    <t>Комп'ютерні технології в медико-біологічних дослідженнях</t>
  </si>
  <si>
    <t>Управління в біотехнічних системах</t>
  </si>
  <si>
    <t>Комп'ютерна томографія</t>
  </si>
  <si>
    <t>Ультразвукова техніка та технології</t>
  </si>
  <si>
    <t>Дисципліна 4 триместру</t>
  </si>
  <si>
    <t>Дисципліна 6 триместру</t>
  </si>
  <si>
    <t>Дисципліна 8 триместру</t>
  </si>
  <si>
    <t>Спеціалізація №1. Автоматизація та комп'ютерно-інтегровані технології</t>
  </si>
  <si>
    <t>Чисельні методи і моделювання на ЕОМ</t>
  </si>
  <si>
    <t>Вузли та елементи медичної техніки</t>
  </si>
  <si>
    <t>2.2.2</t>
  </si>
  <si>
    <t>Спеціалізація №2. Системи управління і мікросхемотехніка біометричного призначення</t>
  </si>
  <si>
    <t>Математичне моделювання процесів та систем біометричного призначення</t>
  </si>
  <si>
    <t>Вступ до навчального  процесу</t>
  </si>
  <si>
    <t>1.2.5.1</t>
  </si>
  <si>
    <t>1.2.5.2</t>
  </si>
  <si>
    <t>1.2.5.3</t>
  </si>
  <si>
    <t>1.2.8</t>
  </si>
  <si>
    <t>1.2.8.1</t>
  </si>
  <si>
    <t>1.2.8.2</t>
  </si>
  <si>
    <t>1.2.8.3</t>
  </si>
  <si>
    <t>1.2.9</t>
  </si>
  <si>
    <t>3д 3**</t>
  </si>
  <si>
    <t>6д 6**</t>
  </si>
  <si>
    <t>7ф*9дф* 9**11 дф* 12**</t>
  </si>
  <si>
    <t>Примітка:    ф*, с* - факультатив (секційні заняття) ,                                 ** - щорічне оцінювання фізичної підготовки студентів</t>
  </si>
  <si>
    <t>2.2.2.9</t>
  </si>
  <si>
    <t>Біомеханіка</t>
  </si>
  <si>
    <r>
      <t xml:space="preserve">II. План навчального процесу  на 2017-2018 н.р.                                </t>
    </r>
    <r>
      <rPr>
        <sz val="14"/>
        <rFont val="Times New Roman"/>
        <family val="1"/>
        <charset val="204"/>
      </rPr>
      <t>АВП (ден. повн.)</t>
    </r>
  </si>
  <si>
    <t>ЗАТВЕРДЖЕНО:</t>
  </si>
  <si>
    <t>на засіданні Вченої ради</t>
  </si>
  <si>
    <t>4 триместр</t>
  </si>
  <si>
    <t>5 триместр</t>
  </si>
  <si>
    <t>6 триместр</t>
  </si>
  <si>
    <t>7 триместр</t>
  </si>
  <si>
    <t>8 триместр</t>
  </si>
  <si>
    <t>9 триместр</t>
  </si>
  <si>
    <t>Разом п.2.1:</t>
  </si>
  <si>
    <t>2.1.1</t>
  </si>
  <si>
    <t>Героїчні особистості в Україні</t>
  </si>
  <si>
    <t>2.1.2</t>
  </si>
  <si>
    <t>Історія науки і техніки</t>
  </si>
  <si>
    <t>2.1.3</t>
  </si>
  <si>
    <t>Господарське та трудове право</t>
  </si>
  <si>
    <t>2.1.4</t>
  </si>
  <si>
    <t>2.1.5</t>
  </si>
  <si>
    <t>Іноземна мова</t>
  </si>
  <si>
    <t>2.1.5.1</t>
  </si>
  <si>
    <t>2.1.5.2</t>
  </si>
  <si>
    <t>2.1.5.3</t>
  </si>
  <si>
    <t>2.1.5.4</t>
  </si>
  <si>
    <t>2.1.5.5</t>
  </si>
  <si>
    <t>2.1.5.6</t>
  </si>
  <si>
    <t>2.1.6</t>
  </si>
  <si>
    <t>2.1.7</t>
  </si>
  <si>
    <t>2.1.8</t>
  </si>
  <si>
    <t>Політологія</t>
  </si>
  <si>
    <t>2.1.9</t>
  </si>
  <si>
    <t>2.1.10</t>
  </si>
  <si>
    <t xml:space="preserve">Психологія </t>
  </si>
  <si>
    <t>2.1.11</t>
  </si>
  <si>
    <t>2.1.12</t>
  </si>
  <si>
    <t>2.1.13</t>
  </si>
  <si>
    <t>Етика сімейних відносин</t>
  </si>
  <si>
    <t>2.1.14</t>
  </si>
  <si>
    <t>2.1.15</t>
  </si>
  <si>
    <t>Анатомія та фізіологія людини</t>
  </si>
  <si>
    <t>Медична термінологія та латинська мова</t>
  </si>
  <si>
    <t>2а</t>
  </si>
  <si>
    <t>2б</t>
  </si>
  <si>
    <t>4а</t>
  </si>
  <si>
    <t>4б</t>
  </si>
  <si>
    <t>6а</t>
  </si>
  <si>
    <t>6б</t>
  </si>
  <si>
    <t>8а</t>
  </si>
  <si>
    <t>8б</t>
  </si>
  <si>
    <t>Кількість годин на тиждень по курсах і семестрах</t>
  </si>
  <si>
    <t>кількість тижнів у семестрі</t>
  </si>
  <si>
    <t>Семестр</t>
  </si>
  <si>
    <t>а</t>
  </si>
  <si>
    <t>ДП на каф</t>
  </si>
  <si>
    <t>екз</t>
  </si>
  <si>
    <t>зачет</t>
  </si>
  <si>
    <t>кп</t>
  </si>
  <si>
    <t>кр</t>
  </si>
  <si>
    <t>№ семестру</t>
  </si>
  <si>
    <t xml:space="preserve">физвозп </t>
  </si>
  <si>
    <t>теор вероят</t>
  </si>
  <si>
    <t>физика</t>
  </si>
  <si>
    <t>єлектротех</t>
  </si>
  <si>
    <t>безпека</t>
  </si>
  <si>
    <t>ин-яз</t>
  </si>
  <si>
    <t>теормех</t>
  </si>
  <si>
    <t>числ методі</t>
  </si>
  <si>
    <t>Розподіл за семестрами</t>
  </si>
  <si>
    <t>1. ЦИКЛ ЗАГАЛЬНОЇ ПІДГОТОВКИ</t>
  </si>
  <si>
    <t>1.4</t>
  </si>
  <si>
    <t>1.8</t>
  </si>
  <si>
    <t>1.10</t>
  </si>
  <si>
    <t>2. ЦИКЛ ПРОФЕСІЙНОЇ ПІДГОТОВКИ</t>
  </si>
  <si>
    <t>Разом загальні дисципліни</t>
  </si>
  <si>
    <t>Разом п. 3.2.:</t>
  </si>
  <si>
    <t>Всьго вибіркові дисципліни</t>
  </si>
  <si>
    <t>1.1 Обов’язкові дисципліни</t>
  </si>
  <si>
    <t>2.1 Обов’язкові дисципліни</t>
  </si>
  <si>
    <t>1.2 Дисципліни вільного вибору</t>
  </si>
  <si>
    <t>2.2 Дисципліни вільного вибору</t>
  </si>
  <si>
    <t>1.2.4</t>
  </si>
  <si>
    <t>1.2.10</t>
  </si>
  <si>
    <t>1.2.11</t>
  </si>
  <si>
    <t>1.2.12</t>
  </si>
  <si>
    <t>2.1.16</t>
  </si>
  <si>
    <t>2.1.17</t>
  </si>
  <si>
    <t>2.1.18</t>
  </si>
  <si>
    <t>2.2.3</t>
  </si>
  <si>
    <t>2.2.4</t>
  </si>
  <si>
    <t>2.2.5</t>
  </si>
  <si>
    <t>2.2.6</t>
  </si>
  <si>
    <t>2.2.7</t>
  </si>
  <si>
    <t>2.2.9</t>
  </si>
  <si>
    <t>2.2.10</t>
  </si>
  <si>
    <t>Разом п.1.2</t>
  </si>
  <si>
    <t>Дисципліна 5 семестру</t>
  </si>
  <si>
    <t>2.2.11</t>
  </si>
  <si>
    <t>2.2.12</t>
  </si>
  <si>
    <t>2.2.13</t>
  </si>
  <si>
    <t>Організація баз даних та знань</t>
  </si>
  <si>
    <t xml:space="preserve">Об'єктно-орієнтоване програмування </t>
  </si>
  <si>
    <t>Web-програмування</t>
  </si>
  <si>
    <t>2.2.14</t>
  </si>
  <si>
    <t>Дисципліна 3 семестру</t>
  </si>
  <si>
    <t>Дисципліна 7 семестру</t>
  </si>
  <si>
    <t>Історія та культура України</t>
  </si>
  <si>
    <t>Професійна етика</t>
  </si>
  <si>
    <t>Дисципліна 6 семестру</t>
  </si>
  <si>
    <t>Дисципліна 4 семестру</t>
  </si>
  <si>
    <t>Дисципліна 8 семестру</t>
  </si>
  <si>
    <t>Теорія автоматичного керування (курс.роб.)</t>
  </si>
  <si>
    <t>Електроніка та мікропроцесорна техніка (курс.роб.)</t>
  </si>
  <si>
    <t>Проектування систем управління на базі ПЛК</t>
  </si>
  <si>
    <t>Проектування систем управління на базі ПЛК (курс.роб.)</t>
  </si>
  <si>
    <t>Автоматизований електропривод (курс.пр.)</t>
  </si>
  <si>
    <t>Технологія програмування складних систем (курс.роб.)</t>
  </si>
  <si>
    <t>5,6,7,8</t>
  </si>
  <si>
    <t xml:space="preserve">Людино-машинний інтерфейс </t>
  </si>
  <si>
    <t>Блок дисциплін №1</t>
  </si>
  <si>
    <t>Блок дисциплін №2</t>
  </si>
  <si>
    <t>2.1.19</t>
  </si>
  <si>
    <t xml:space="preserve">  </t>
  </si>
  <si>
    <t>Декан факультету ФМ</t>
  </si>
  <si>
    <t>В.Д. Касов</t>
  </si>
  <si>
    <r>
      <t xml:space="preserve">II. План навчального процесу  на 2019-2020 н.р.                                </t>
    </r>
    <r>
      <rPr>
        <sz val="14"/>
        <rFont val="Times New Roman"/>
        <family val="1"/>
        <charset val="204"/>
      </rPr>
      <t>АВП (ден. повн.)</t>
    </r>
  </si>
  <si>
    <t>1.3</t>
  </si>
  <si>
    <t>1.9.2</t>
  </si>
  <si>
    <t xml:space="preserve">       II. ЗВЕДЕНІ ДАНІ ПРО БЮДЖЕТ ЧАСУ, тижні  </t>
  </si>
  <si>
    <t xml:space="preserve">ІІІ. ПРАКТИКА </t>
  </si>
  <si>
    <t>3.5</t>
  </si>
  <si>
    <t>Всього професійні дисципліни</t>
  </si>
  <si>
    <t>З</t>
  </si>
  <si>
    <t>Разом</t>
  </si>
  <si>
    <t>Частка</t>
  </si>
  <si>
    <t>Обов'язкові</t>
  </si>
  <si>
    <t>Вибіркові</t>
  </si>
  <si>
    <t xml:space="preserve">Всього </t>
  </si>
  <si>
    <t>1.11.3</t>
  </si>
  <si>
    <t>1.11.4</t>
  </si>
  <si>
    <t>1.11.5</t>
  </si>
  <si>
    <t>Кредити</t>
  </si>
  <si>
    <t>Показник</t>
  </si>
  <si>
    <t>лабора-торні</t>
  </si>
  <si>
    <t>с</t>
  </si>
  <si>
    <t>секційні заняття</t>
  </si>
  <si>
    <t>Всьго обов'язкові дисципліни</t>
  </si>
  <si>
    <t>апп</t>
  </si>
  <si>
    <t>химия</t>
  </si>
  <si>
    <t>филос</t>
  </si>
  <si>
    <t>фв</t>
  </si>
  <si>
    <t>ииг</t>
  </si>
  <si>
    <t>мовна</t>
  </si>
  <si>
    <t>вм</t>
  </si>
  <si>
    <t>еп</t>
  </si>
  <si>
    <t>декан</t>
  </si>
  <si>
    <t>Вступ до навчального  процесу // Анатомія та фізіологія людини</t>
  </si>
  <si>
    <t xml:space="preserve">Людино-машинний інтерфейс // Вузли та елементи медичної техніки // Металорізальні верстати та обладнання автоматизованого виробництва </t>
  </si>
  <si>
    <t>Іноземна мова (за профес спрямуванням) // Екологія</t>
  </si>
  <si>
    <t>Іноземна мова (за профес спрямуванням) // Правознавство</t>
  </si>
  <si>
    <t xml:space="preserve">Чисельні методи і моделювання на ЕОМ // Біотехнічні системи та технології // Різальний інструмент та інструментальне забезпечення автоматизованого виробництва </t>
  </si>
  <si>
    <t>Організація баз даних та знань // Методи математичної обробки медико-біологічних даних // Сучасні інструменти моделювання та проектування</t>
  </si>
  <si>
    <t xml:space="preserve">CAD/CAM системи // Математичне моделювання процесів та систем біометричного призначення // Пректування верстатної електроавтоматики </t>
  </si>
  <si>
    <t xml:space="preserve">Основи наукових досліджень // Комп'ютерні технології в медико-біологічних дослідженнях // Діагностика технічних систем </t>
  </si>
  <si>
    <t>Іноземна мова (за профес спрямуванням) // Політологія</t>
  </si>
  <si>
    <t>Іноземна мова (за профес спрямуванням) // Соціологія</t>
  </si>
  <si>
    <t>Підпиємницька діяльність та економіка підприємства // Основи економічної теорії</t>
  </si>
  <si>
    <t>Іноземна мова (за профес спрямуванням) // Психологія</t>
  </si>
  <si>
    <t>Іноземна мова (за профес спрямуванням) // Професійна етика</t>
  </si>
  <si>
    <t>Web-програмування // Комуніаційні технології в біотехнічних системах // Комплектний електропривод</t>
  </si>
  <si>
    <t>Об'єктно-орієнтоване програмування // Розробка медико-біологічних приладів та систем // Проектування вбудованих мікроконтролерів</t>
  </si>
  <si>
    <t>фізвих</t>
  </si>
  <si>
    <t>філос</t>
  </si>
  <si>
    <t>фізика</t>
  </si>
  <si>
    <t>Мехатроніка // Медична термінологія та латинська мова + Механіка біологічних рідин і газів</t>
  </si>
  <si>
    <t>1.2.13</t>
  </si>
  <si>
    <t>1.2.14</t>
  </si>
  <si>
    <t>1.1.7</t>
  </si>
  <si>
    <t>1.1.8</t>
  </si>
  <si>
    <t>1.1.9</t>
  </si>
  <si>
    <t>1.1.10</t>
  </si>
  <si>
    <t>1 4</t>
  </si>
  <si>
    <t>Дисципліна 6 семестру 1</t>
  </si>
  <si>
    <t>Дисципліна 6 семестру 2</t>
  </si>
  <si>
    <t>Дисципліна 7 семестру 1</t>
  </si>
  <si>
    <t>Дисципліна 7 семестру 2</t>
  </si>
  <si>
    <t>Економіка та бізнес</t>
  </si>
  <si>
    <t>Охорона праці в ІТ компаніях</t>
  </si>
  <si>
    <t>Основи мехатроніки</t>
  </si>
  <si>
    <t>1.1 ЦИКЛ ЗАГАЛЬНОЇ ПІДГОТОВКИ</t>
  </si>
  <si>
    <t>2.1 ЦИКЛ ЗАГАЛЬНОЇ ПІДГОТОВКИ</t>
  </si>
  <si>
    <t>1.2 ЦИКЛ ПРОФЕСІЙНОЇ ПІДГОТОВКИ</t>
  </si>
  <si>
    <t>2.2. ЦИКЛ ПРОФЕСІЙНОЇ ПІДГОТОВКИ</t>
  </si>
  <si>
    <t>Підсумок</t>
  </si>
  <si>
    <t>1.1.11</t>
  </si>
  <si>
    <t>1.1.12</t>
  </si>
  <si>
    <t>1.2.15</t>
  </si>
  <si>
    <t>1.2.16</t>
  </si>
  <si>
    <t>1.2.17</t>
  </si>
  <si>
    <t>1.2.18</t>
  </si>
  <si>
    <t>1.2.19</t>
  </si>
  <si>
    <t>1.2.20</t>
  </si>
  <si>
    <t>1.3 ПРАКТИЧНА ПІДГОТОВКА</t>
  </si>
  <si>
    <t>1.4.1</t>
  </si>
  <si>
    <t>1.4 ДЕРЖАВНА АТЕСТАЦІЯ</t>
  </si>
  <si>
    <t>Основи системного аналізу</t>
  </si>
  <si>
    <t>Філософія * (4б)</t>
  </si>
  <si>
    <t>Історія Української культури * (2а)</t>
  </si>
  <si>
    <t>Українська мова (за профес спрямуванням) * (2а)</t>
  </si>
  <si>
    <r>
      <t xml:space="preserve">II. План навчального процесу  на 2019-2020 н.р.      </t>
    </r>
    <r>
      <rPr>
        <sz val="14"/>
        <rFont val="Times New Roman"/>
        <family val="1"/>
        <charset val="204"/>
      </rPr>
      <t xml:space="preserve">АКІТ (ден. повн.) </t>
    </r>
  </si>
  <si>
    <t>протокол № ____</t>
  </si>
  <si>
    <t>%</t>
  </si>
  <si>
    <t>кредити</t>
  </si>
  <si>
    <t>всього</t>
  </si>
  <si>
    <t>кредити на 1 особу</t>
  </si>
  <si>
    <t>18 осіб</t>
  </si>
  <si>
    <t>обов'язкові</t>
  </si>
  <si>
    <t>вибіркові</t>
  </si>
  <si>
    <t>години на 1 особу</t>
  </si>
  <si>
    <t>ставки на 1 особу</t>
  </si>
  <si>
    <t>Дисципліна 3 семестру 1</t>
  </si>
  <si>
    <t>Дисципліна 3 семестру 2</t>
  </si>
  <si>
    <t>Кількість годин на тиждень</t>
  </si>
  <si>
    <t>викладач</t>
  </si>
  <si>
    <t>1 семестр</t>
  </si>
  <si>
    <t>2а семестр</t>
  </si>
  <si>
    <r>
      <t xml:space="preserve">АВП-19-1,  2019-2020 н.р.      </t>
    </r>
    <r>
      <rPr>
        <sz val="14"/>
        <rFont val="Times New Roman"/>
        <family val="1"/>
        <charset val="204"/>
      </rPr>
      <t xml:space="preserve">АКІТ (ден. повн.) </t>
    </r>
  </si>
  <si>
    <t>2б семестр</t>
  </si>
  <si>
    <t>техм</t>
  </si>
  <si>
    <t>філ</t>
  </si>
  <si>
    <t>ііг</t>
  </si>
  <si>
    <t>мп</t>
  </si>
  <si>
    <t>авп</t>
  </si>
  <si>
    <t>фіз</t>
  </si>
  <si>
    <t>кіт</t>
  </si>
  <si>
    <t>іспр</t>
  </si>
  <si>
    <t>еса</t>
  </si>
  <si>
    <t>амм</t>
  </si>
  <si>
    <t>птм</t>
  </si>
  <si>
    <t>кмсіт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</si>
  <si>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</si>
  <si>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</si>
  <si>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</si>
  <si>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</si>
  <si>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</si>
  <si>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</si>
  <si>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</si>
  <si>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</si>
  <si>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м</t>
  </si>
  <si>
    <t>оа</t>
  </si>
  <si>
    <t>1.4  АТЕСТАЦІЯ</t>
  </si>
  <si>
    <t>Кваліфікаційна робота бакалавра</t>
  </si>
  <si>
    <t>IV. АТЕСТАЦІЯ</t>
  </si>
  <si>
    <t>№</t>
  </si>
  <si>
    <t>1.1.13</t>
  </si>
  <si>
    <t>Алгоритмізація та програмування</t>
  </si>
  <si>
    <t xml:space="preserve">Дискретна математика  </t>
  </si>
  <si>
    <t>Зав.кафедри КІТ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</si>
  <si>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Комп'ютерні науки </t>
    </r>
  </si>
  <si>
    <t>Чисельні методи</t>
  </si>
  <si>
    <t xml:space="preserve">Організація баз даних та знань </t>
  </si>
  <si>
    <t>Організація баз даних та знань (курс)</t>
  </si>
  <si>
    <t xml:space="preserve">Компоненти сучасних комп’ютерних систем </t>
  </si>
  <si>
    <t xml:space="preserve">Системний аналіз </t>
  </si>
  <si>
    <t xml:space="preserve">Технологія створення програмних продуктів </t>
  </si>
  <si>
    <t xml:space="preserve">Технології розподілених систем та паралельних обчислень </t>
  </si>
  <si>
    <t xml:space="preserve">Моделювання систем </t>
  </si>
  <si>
    <t>Технологія створення програмних продуктів (курс)</t>
  </si>
  <si>
    <t>Електроніка та  комп’ютерна схемотехніка</t>
  </si>
  <si>
    <t>І . ГРАФІК ОСВІТНЬОГО ПРОЦЕСУ</t>
  </si>
  <si>
    <t>Операційні системи та системне програмування</t>
  </si>
  <si>
    <t xml:space="preserve">Системи штучного інтелекту та інтелектуальний аналіз даних </t>
  </si>
  <si>
    <t>Всього практична підготовка та атестація</t>
  </si>
  <si>
    <t>I</t>
  </si>
  <si>
    <t>Н</t>
  </si>
  <si>
    <t>II</t>
  </si>
  <si>
    <t>III</t>
  </si>
  <si>
    <t>Н/</t>
  </si>
  <si>
    <t>С/Н</t>
  </si>
  <si>
    <t>/С</t>
  </si>
  <si>
    <t>IV</t>
  </si>
  <si>
    <t>V</t>
  </si>
  <si>
    <t>4/0</t>
  </si>
  <si>
    <t>6/0</t>
  </si>
  <si>
    <t>12/0</t>
  </si>
  <si>
    <t>8/0</t>
  </si>
  <si>
    <t>4/4</t>
  </si>
  <si>
    <t>12/4</t>
  </si>
  <si>
    <t>8/2</t>
  </si>
  <si>
    <t>0/4</t>
  </si>
  <si>
    <t>5 курс</t>
  </si>
  <si>
    <t xml:space="preserve">Українська мова (за профес спрямуванням) </t>
  </si>
  <si>
    <t xml:space="preserve">Філософія </t>
  </si>
  <si>
    <t>8/4</t>
  </si>
  <si>
    <t>24/4</t>
  </si>
  <si>
    <t>28/4</t>
  </si>
  <si>
    <t>16/0</t>
  </si>
  <si>
    <t>20/4</t>
  </si>
  <si>
    <t>32/4</t>
  </si>
  <si>
    <r>
      <t xml:space="preserve">форма навчання:    </t>
    </r>
    <r>
      <rPr>
        <b/>
        <sz val="20"/>
        <rFont val="Times New Roman"/>
        <family val="1"/>
        <charset val="204"/>
      </rPr>
      <t xml:space="preserve"> заочна</t>
    </r>
  </si>
  <si>
    <t>24/0</t>
  </si>
  <si>
    <t>Директор ЦДЗО</t>
  </si>
  <si>
    <t>Вступ до освітнього  процесу</t>
  </si>
  <si>
    <t>Всього обов'язкові дисципліни</t>
  </si>
  <si>
    <t>Всього вибіркові дисципліни</t>
  </si>
  <si>
    <r>
      <t xml:space="preserve">Кваліфікація:                                            </t>
    </r>
    <r>
      <rPr>
        <b/>
        <sz val="20"/>
        <rFont val="Times New Roman"/>
        <family val="1"/>
        <charset val="204"/>
      </rPr>
      <t>бакалавр з комп’ютерних наук</t>
    </r>
  </si>
  <si>
    <t>Назва практики</t>
  </si>
  <si>
    <t>Тижні</t>
  </si>
  <si>
    <r>
      <t xml:space="preserve">спеціальність : F3  </t>
    </r>
    <r>
      <rPr>
        <b/>
        <sz val="20"/>
        <rFont val="Times New Roman"/>
        <family val="1"/>
        <charset val="204"/>
      </rPr>
      <t>Комп’ютерні науки</t>
    </r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</si>
  <si>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кваліфікаційної роботи; А – атестація </t>
  </si>
  <si>
    <t>Форма атестації (екзамен, кваліфікаційна робота)</t>
  </si>
  <si>
    <t>1.2.21</t>
  </si>
  <si>
    <t>1.2.22</t>
  </si>
  <si>
    <t>1.2.23</t>
  </si>
  <si>
    <t>40/4</t>
  </si>
  <si>
    <t>48/8</t>
  </si>
  <si>
    <t>72/16</t>
  </si>
  <si>
    <t>20/0</t>
  </si>
  <si>
    <t>140/24</t>
  </si>
  <si>
    <t>84/8</t>
  </si>
  <si>
    <t>212/40</t>
  </si>
  <si>
    <t>92/8</t>
  </si>
  <si>
    <t>44/4</t>
  </si>
  <si>
    <r>
      <t xml:space="preserve">галузь знань: F  </t>
    </r>
    <r>
      <rPr>
        <b/>
        <sz val="20"/>
        <rFont val="Times New Roman"/>
        <family val="1"/>
        <charset val="204"/>
      </rPr>
      <t>Інформаційні технології</t>
    </r>
  </si>
  <si>
    <t>Строк навчання -  4 роки 10 місяців</t>
  </si>
  <si>
    <t>А</t>
  </si>
  <si>
    <t>"     "               2026 р.</t>
  </si>
  <si>
    <t>В.о. ректора __________________</t>
  </si>
  <si>
    <t>(Томашевський Р.С.)</t>
  </si>
  <si>
    <t>Теор. навчання</t>
  </si>
  <si>
    <t>Настановна сесія</t>
  </si>
  <si>
    <t>Екзамен. сесія</t>
  </si>
  <si>
    <t xml:space="preserve">Практика </t>
  </si>
  <si>
    <t>Викон. кваліф. роботи</t>
  </si>
  <si>
    <t>Атестація</t>
  </si>
  <si>
    <t>Канікули</t>
  </si>
  <si>
    <t xml:space="preserve">Семестр </t>
  </si>
  <si>
    <t>Переддипломна</t>
  </si>
  <si>
    <t>Історія України та української культури</t>
  </si>
  <si>
    <t>4/2</t>
  </si>
  <si>
    <t>2/0</t>
  </si>
  <si>
    <t xml:space="preserve">Основи національного спротиву* </t>
  </si>
  <si>
    <t>* - Здобувачі звільнені від вивчення дисципліни згідно з ч. 8 ст. 6-2 Закону України № 4826-IX</t>
  </si>
  <si>
    <t>Безпека життєдіяльності та основи охорони праці</t>
  </si>
  <si>
    <t>Нарисна геометрія, інженерна та комп'ютерна графіка</t>
  </si>
  <si>
    <t xml:space="preserve">Комп'ютерні мережі </t>
  </si>
  <si>
    <t>Геометричне моделювання, 3D та комп'ютерна графіка</t>
  </si>
  <si>
    <t>Методи оптимізації та дослідження операцій</t>
  </si>
  <si>
    <t xml:space="preserve">Методи оптимізації та дослідження операцій  (курс) </t>
  </si>
  <si>
    <t>Теорія алгоритмів і структури даних</t>
  </si>
  <si>
    <t>Теорія алгоритмів і структури даних  (кур.)</t>
  </si>
  <si>
    <t>Проєктування інформаційних систем</t>
  </si>
  <si>
    <t>Основи кібербезпеки та захист інформації</t>
  </si>
  <si>
    <t>Web-технології та web-дизайн</t>
  </si>
  <si>
    <t>10/0</t>
  </si>
  <si>
    <t>Управління ІТ проєктами</t>
  </si>
  <si>
    <t>1.2.24</t>
  </si>
  <si>
    <t>Інструменти цифрової обробки даних та документів</t>
  </si>
  <si>
    <t>36/8</t>
  </si>
  <si>
    <t>20/8</t>
  </si>
  <si>
    <t>30/0</t>
  </si>
  <si>
    <t>1.3.12</t>
  </si>
  <si>
    <t>6,0</t>
  </si>
  <si>
    <t>Разом 1.3:</t>
  </si>
  <si>
    <t xml:space="preserve">Вибіркова дисципліна 3 семестру </t>
  </si>
  <si>
    <t>Вибіркова дисципліна 4 семестру</t>
  </si>
  <si>
    <t>Вибіркова дисципліна 5 семестру</t>
  </si>
  <si>
    <t>Вибіркова дисципліна для заміщення дисципліни "Основи національного спротиву" згідно з ч. 8 ст. 6-2 Закону № 4826-IX</t>
  </si>
  <si>
    <t>4д</t>
  </si>
  <si>
    <t>Вибіркова дисципліна 5 семестру №1</t>
  </si>
  <si>
    <t>Вибіркові дисципліни 7 семестру №2</t>
  </si>
  <si>
    <t>48/0</t>
  </si>
  <si>
    <t>16/12</t>
  </si>
  <si>
    <t>64/12</t>
  </si>
  <si>
    <t>Вибіркова дисципліна  3 семестру</t>
  </si>
  <si>
    <t>5*</t>
  </si>
  <si>
    <t>Микола ФЕДОРОВ</t>
  </si>
  <si>
    <t>Гарант ОП</t>
  </si>
  <si>
    <t>Олександр ТАРАСОВ</t>
  </si>
  <si>
    <t>Світлана МАЛИГІНА</t>
  </si>
  <si>
    <t>Вибіркова дисципліна 5 семестру №2</t>
  </si>
  <si>
    <t>Вибіркова дисципліна 7 семестру №1</t>
  </si>
  <si>
    <t>Вибіркова дисципліна 6 семестру №2</t>
  </si>
  <si>
    <t>Вибіркова дисципліна 6 семестру №1</t>
  </si>
  <si>
    <t>Вибіркова дисципліна 8 семестру №1</t>
  </si>
  <si>
    <t>Вибіркова дисципліна 8 семестру №2</t>
  </si>
  <si>
    <t>Вибіркова дисципліна 9 семестру №1</t>
  </si>
  <si>
    <t xml:space="preserve">Вибіркова дисципліна 10 семестру </t>
  </si>
  <si>
    <t>Вибіркова дисципліна 9 семестру №2</t>
  </si>
  <si>
    <t>56/8</t>
  </si>
  <si>
    <t>52/8</t>
  </si>
  <si>
    <t>32/0</t>
  </si>
  <si>
    <t>46/0</t>
  </si>
  <si>
    <t>40/0</t>
  </si>
  <si>
    <t>48/4</t>
  </si>
  <si>
    <t>36/0</t>
  </si>
  <si>
    <t>276/52</t>
  </si>
  <si>
    <t>140/8</t>
  </si>
  <si>
    <r>
      <t xml:space="preserve">II. План освітнього процесу  на 2026-2027 н.р.      </t>
    </r>
    <r>
      <rPr>
        <sz val="13"/>
        <rFont val="Times New Roman"/>
        <family val="1"/>
        <charset val="204"/>
      </rPr>
      <t xml:space="preserve">КІТ (зао. повн.) </t>
    </r>
  </si>
  <si>
    <t>Виробнича</t>
  </si>
  <si>
    <t>Розподіл кредитів за семестрами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</si>
</sst>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_р_._-;\-* #,##0.00_р_._-;_-* &quot;-&quot;??_р_._-;_-@_-"/>
    <numFmt numFmtId="165" formatCode="#,##0_-;\-* #,##0_-;\ _-;_-@_-"/>
    <numFmt numFmtId="166" formatCode="#,##0;\-* #,##0_-;\ _-;_-@_-"/>
    <numFmt numFmtId="167" formatCode="0.0"/>
    <numFmt numFmtId="168" formatCode="#,##0.0_-;\-* #,##0.0_-;\ _-;_-@_-"/>
    <numFmt numFmtId="169" formatCode="#,##0_-;\-* #,##0_-;\ &quot;&quot;_-;_-@_-"/>
    <numFmt numFmtId="170" formatCode="#,##0.0_ ;\-#,##0.0\ "/>
    <numFmt numFmtId="171" formatCode="#,##0.00_ ;\-#,##0.00\ "/>
    <numFmt numFmtId="172" formatCode="#,##0;\-* #,##0_-;\ &quot;&quot;_-;_-@_-"/>
    <numFmt numFmtId="173" formatCode="#,##0_ ;\-#,##0\ "/>
    <numFmt numFmtId="174" formatCode="#,##0.0;\-* #,##0.0_-;\ &quot;&quot;_-;_-@_-"/>
    <numFmt numFmtId="175" formatCode="#,##0_-;\-* #,##0_-;\ _-;_-@"/>
  </numFmts>
  <fonts count="96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</font>
    <font>
      <sz val="14"/>
      <name val="Arial Cyr"/>
      <family val="2"/>
      <charset val="204"/>
    </font>
    <font>
      <sz val="10"/>
      <name val="Arial"/>
      <family val="2"/>
    </font>
    <font>
      <b/>
      <sz val="16"/>
      <name val="Times New Roman"/>
      <family val="1"/>
      <charset val="204"/>
    </font>
    <font>
      <sz val="12"/>
      <name val="Times New Roman"/>
      <family val="1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</font>
    <font>
      <sz val="10"/>
      <name val="Arial Cyr"/>
      <family val="2"/>
      <charset val="204"/>
    </font>
    <font>
      <sz val="8"/>
      <name val="Times New Roman"/>
      <family val="1"/>
      <charset val="204"/>
    </font>
    <font>
      <sz val="12"/>
      <name val="Arial Cyr"/>
      <family val="2"/>
      <charset val="204"/>
    </font>
    <font>
      <sz val="14"/>
      <color indexed="10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8"/>
      <name val="Times New Roman"/>
      <family val="1"/>
      <charset val="204"/>
    </font>
    <font>
      <sz val="20"/>
      <name val="Arial Cyr"/>
      <family val="2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Arial Cyr"/>
      <family val="2"/>
      <charset val="204"/>
    </font>
    <font>
      <sz val="22"/>
      <name val="Arial Cyr"/>
      <family val="2"/>
      <charset val="204"/>
    </font>
    <font>
      <b/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2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name val="Times New Roman"/>
      <family val="1"/>
    </font>
    <font>
      <u/>
      <sz val="20"/>
      <name val="Times New Roman"/>
      <family val="1"/>
      <charset val="204"/>
    </font>
    <font>
      <sz val="14"/>
      <name val="Arial"/>
      <family val="2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12"/>
      <name val="Calibri"/>
      <family val="2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sz val="13"/>
      <name val="Arial"/>
      <family val="2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sz val="14"/>
      <color theme="3" tint="0.59999389629810485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sz val="14"/>
      <color rgb="FFFFC000"/>
      <name val="Times New Roman"/>
      <family val="1"/>
      <charset val="204"/>
    </font>
    <font>
      <sz val="8"/>
      <color rgb="FF00B05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10"/>
      <color rgb="FFFF0000"/>
      <name val="Arial Cyr"/>
      <family val="2"/>
      <charset val="204"/>
    </font>
    <font>
      <sz val="10"/>
      <color rgb="FFC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</font>
    <font>
      <i/>
      <sz val="13"/>
      <color theme="1"/>
      <name val="Times New Roman"/>
      <family val="1"/>
      <charset val="204"/>
    </font>
    <font>
      <sz val="13"/>
      <color rgb="FFFFC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rgb="FFFF0000"/>
      <name val="Times New Roman"/>
      <family val="1"/>
    </font>
    <font>
      <b/>
      <sz val="13"/>
      <color theme="1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 Cyr"/>
      <charset val="204"/>
    </font>
    <font>
      <sz val="16"/>
      <name val="Arial Cyr"/>
      <family val="2"/>
      <charset val="204"/>
    </font>
    <font>
      <sz val="1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8">
    <xf numFmtId="0" fontId="0" fillId="0" borderId="0"/>
    <xf numFmtId="0" fontId="20" fillId="0" borderId="0"/>
    <xf numFmtId="0" fontId="16" fillId="0" borderId="0"/>
    <xf numFmtId="0" fontId="57" fillId="0" borderId="0"/>
    <xf numFmtId="0" fontId="16" fillId="0" borderId="0"/>
    <xf numFmtId="0" fontId="20" fillId="0" borderId="0"/>
    <xf numFmtId="164" fontId="57" fillId="0" borderId="0" applyFont="0" applyFill="0" applyBorder="0" applyAlignment="0" applyProtection="0"/>
    <xf numFmtId="0" fontId="16" fillId="0" borderId="0"/>
  </cellStyleXfs>
  <cellXfs count="24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165" fontId="9" fillId="0" borderId="0" xfId="0" applyNumberFormat="1" applyFont="1" applyFill="1" applyBorder="1" applyAlignment="1" applyProtection="1">
      <alignment vertical="center"/>
    </xf>
    <xf numFmtId="165" fontId="1" fillId="0" borderId="0" xfId="0" applyNumberFormat="1" applyFont="1" applyFill="1" applyBorder="1" applyAlignment="1" applyProtection="1">
      <alignment vertical="center"/>
    </xf>
    <xf numFmtId="165" fontId="5" fillId="0" borderId="0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67" fontId="2" fillId="0" borderId="1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vertical="center"/>
    </xf>
    <xf numFmtId="165" fontId="15" fillId="0" borderId="0" xfId="0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165" fontId="7" fillId="0" borderId="0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166" fontId="2" fillId="0" borderId="7" xfId="0" applyNumberFormat="1" applyFont="1" applyFill="1" applyBorder="1" applyAlignment="1" applyProtection="1">
      <alignment horizontal="center" vertical="center"/>
    </xf>
    <xf numFmtId="167" fontId="2" fillId="0" borderId="7" xfId="0" applyNumberFormat="1" applyFont="1" applyFill="1" applyBorder="1" applyAlignment="1" applyProtection="1">
      <alignment horizontal="center" vertical="center"/>
    </xf>
    <xf numFmtId="165" fontId="5" fillId="4" borderId="0" xfId="0" applyNumberFormat="1" applyFont="1" applyFill="1" applyBorder="1" applyAlignment="1" applyProtection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166" fontId="2" fillId="0" borderId="1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>
      <alignment vertical="center" wrapText="1"/>
    </xf>
    <xf numFmtId="165" fontId="2" fillId="0" borderId="20" xfId="0" applyNumberFormat="1" applyFont="1" applyFill="1" applyBorder="1" applyAlignment="1" applyProtection="1">
      <alignment vertical="center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/>
    </xf>
    <xf numFmtId="165" fontId="2" fillId="0" borderId="21" xfId="0" applyNumberFormat="1" applyFont="1" applyFill="1" applyBorder="1" applyAlignment="1" applyProtection="1">
      <alignment vertical="center"/>
    </xf>
    <xf numFmtId="165" fontId="2" fillId="0" borderId="22" xfId="0" applyNumberFormat="1" applyFont="1" applyFill="1" applyBorder="1" applyAlignment="1" applyProtection="1">
      <alignment vertical="center"/>
    </xf>
    <xf numFmtId="165" fontId="2" fillId="4" borderId="22" xfId="0" applyNumberFormat="1" applyFont="1" applyFill="1" applyBorder="1" applyAlignment="1" applyProtection="1">
      <alignment vertical="center"/>
    </xf>
    <xf numFmtId="49" fontId="2" fillId="0" borderId="15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1" fontId="2" fillId="0" borderId="20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 applyProtection="1">
      <alignment horizontal="center" vertical="center" wrapText="1"/>
    </xf>
    <xf numFmtId="170" fontId="2" fillId="0" borderId="7" xfId="0" applyNumberFormat="1" applyFont="1" applyFill="1" applyBorder="1" applyAlignment="1" applyProtection="1">
      <alignment horizontal="center" vertical="center"/>
    </xf>
    <xf numFmtId="166" fontId="2" fillId="0" borderId="24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 applyProtection="1">
      <alignment horizontal="center" vertical="center"/>
    </xf>
    <xf numFmtId="1" fontId="2" fillId="0" borderId="25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left" vertical="center" wrapText="1"/>
    </xf>
    <xf numFmtId="49" fontId="2" fillId="0" borderId="28" xfId="0" applyNumberFormat="1" applyFont="1" applyFill="1" applyBorder="1" applyAlignment="1">
      <alignment horizontal="left" vertical="center" wrapText="1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49" fontId="58" fillId="0" borderId="7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 applyProtection="1">
      <alignment horizontal="center" vertical="center"/>
    </xf>
    <xf numFmtId="0" fontId="58" fillId="0" borderId="7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0" fontId="13" fillId="0" borderId="29" xfId="0" applyNumberFormat="1" applyFont="1" applyFill="1" applyBorder="1" applyAlignment="1" applyProtection="1">
      <alignment horizontal="center" vertical="center"/>
    </xf>
    <xf numFmtId="0" fontId="59" fillId="0" borderId="30" xfId="0" applyNumberFormat="1" applyFont="1" applyFill="1" applyBorder="1" applyAlignment="1" applyProtection="1">
      <alignment horizontal="center" vertical="center"/>
    </xf>
    <xf numFmtId="167" fontId="58" fillId="0" borderId="7" xfId="0" applyNumberFormat="1" applyFont="1" applyFill="1" applyBorder="1" applyAlignment="1" applyProtection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1" fillId="0" borderId="0" xfId="1" applyFont="1"/>
    <xf numFmtId="0" fontId="3" fillId="0" borderId="0" xfId="1" applyFont="1"/>
    <xf numFmtId="0" fontId="12" fillId="0" borderId="0" xfId="1" applyFont="1"/>
    <xf numFmtId="0" fontId="10" fillId="0" borderId="0" xfId="1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6" fillId="0" borderId="0" xfId="0" applyFont="1" applyAlignment="1">
      <alignment vertical="top" wrapText="1"/>
    </xf>
    <xf numFmtId="0" fontId="26" fillId="0" borderId="0" xfId="0" applyFont="1" applyAlignment="1"/>
    <xf numFmtId="165" fontId="2" fillId="0" borderId="3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 vertical="center"/>
    </xf>
    <xf numFmtId="166" fontId="2" fillId="0" borderId="3" xfId="0" applyNumberFormat="1" applyFont="1" applyFill="1" applyBorder="1" applyAlignment="1" applyProtection="1">
      <alignment horizontal="center" vertical="center"/>
    </xf>
    <xf numFmtId="0" fontId="2" fillId="0" borderId="34" xfId="0" applyNumberFormat="1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167" fontId="2" fillId="0" borderId="7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67" fontId="3" fillId="0" borderId="13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166" fontId="2" fillId="0" borderId="18" xfId="0" applyNumberFormat="1" applyFont="1" applyFill="1" applyBorder="1" applyAlignment="1" applyProtection="1">
      <alignment horizontal="center" vertical="center"/>
    </xf>
    <xf numFmtId="166" fontId="2" fillId="0" borderId="36" xfId="0" applyNumberFormat="1" applyFont="1" applyFill="1" applyBorder="1" applyAlignment="1" applyProtection="1">
      <alignment horizontal="center" vertical="center"/>
    </xf>
    <xf numFmtId="165" fontId="2" fillId="0" borderId="7" xfId="0" applyNumberFormat="1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58" fillId="0" borderId="3" xfId="0" applyNumberFormat="1" applyFont="1" applyFill="1" applyBorder="1" applyAlignment="1">
      <alignment horizontal="center" vertical="center"/>
    </xf>
    <xf numFmtId="0" fontId="3" fillId="0" borderId="37" xfId="0" applyNumberFormat="1" applyFont="1" applyFill="1" applyBorder="1" applyAlignment="1">
      <alignment horizontal="center" vertical="center"/>
    </xf>
    <xf numFmtId="0" fontId="3" fillId="0" borderId="38" xfId="0" applyNumberFormat="1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vertical="center" wrapText="1"/>
    </xf>
    <xf numFmtId="0" fontId="2" fillId="4" borderId="40" xfId="0" applyFont="1" applyFill="1" applyBorder="1" applyAlignment="1">
      <alignment vertical="center" wrapText="1"/>
    </xf>
    <xf numFmtId="0" fontId="2" fillId="0" borderId="39" xfId="0" applyFont="1" applyFill="1" applyBorder="1" applyAlignment="1">
      <alignment vertical="center" wrapText="1"/>
    </xf>
    <xf numFmtId="0" fontId="2" fillId="0" borderId="41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4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0" fontId="2" fillId="4" borderId="43" xfId="0" applyFont="1" applyFill="1" applyBorder="1" applyAlignment="1">
      <alignment vertical="center" wrapText="1"/>
    </xf>
    <xf numFmtId="0" fontId="2" fillId="0" borderId="44" xfId="0" applyFont="1" applyFill="1" applyBorder="1" applyAlignment="1">
      <alignment vertical="center" wrapText="1"/>
    </xf>
    <xf numFmtId="0" fontId="2" fillId="0" borderId="45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center" wrapText="1"/>
    </xf>
    <xf numFmtId="0" fontId="2" fillId="4" borderId="33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vertical="center" wrapText="1"/>
    </xf>
    <xf numFmtId="171" fontId="2" fillId="0" borderId="47" xfId="0" applyNumberFormat="1" applyFont="1" applyFill="1" applyBorder="1" applyAlignment="1" applyProtection="1">
      <alignment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167" fontId="3" fillId="0" borderId="19" xfId="0" applyNumberFormat="1" applyFont="1" applyFill="1" applyBorder="1" applyAlignment="1">
      <alignment horizontal="center" vertical="center"/>
    </xf>
    <xf numFmtId="0" fontId="3" fillId="0" borderId="48" xfId="0" applyNumberFormat="1" applyFont="1" applyFill="1" applyBorder="1" applyAlignment="1">
      <alignment horizontal="center" vertical="center"/>
    </xf>
    <xf numFmtId="0" fontId="3" fillId="0" borderId="49" xfId="0" applyNumberFormat="1" applyFont="1" applyFill="1" applyBorder="1" applyAlignment="1">
      <alignment horizontal="center" vertical="center"/>
    </xf>
    <xf numFmtId="49" fontId="2" fillId="0" borderId="50" xfId="0" applyNumberFormat="1" applyFont="1" applyFill="1" applyBorder="1" applyAlignment="1">
      <alignment horizontal="center" vertical="center" wrapText="1"/>
    </xf>
    <xf numFmtId="1" fontId="58" fillId="0" borderId="1" xfId="0" applyNumberFormat="1" applyFont="1" applyFill="1" applyBorder="1" applyAlignment="1">
      <alignment horizontal="center" vertical="center"/>
    </xf>
    <xf numFmtId="0" fontId="58" fillId="0" borderId="1" xfId="0" applyNumberFormat="1" applyFont="1" applyFill="1" applyBorder="1" applyAlignment="1">
      <alignment horizontal="center" vertical="center"/>
    </xf>
    <xf numFmtId="0" fontId="3" fillId="0" borderId="35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 applyProtection="1">
      <alignment horizontal="center" vertical="center"/>
    </xf>
    <xf numFmtId="0" fontId="2" fillId="0" borderId="44" xfId="0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left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top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58" fillId="0" borderId="7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0" borderId="51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67" fontId="60" fillId="0" borderId="6" xfId="0" applyNumberFormat="1" applyFont="1" applyFill="1" applyBorder="1" applyAlignment="1">
      <alignment horizontal="center" vertical="center" wrapText="1"/>
    </xf>
    <xf numFmtId="167" fontId="3" fillId="0" borderId="51" xfId="0" applyNumberFormat="1" applyFont="1" applyFill="1" applyBorder="1" applyAlignment="1">
      <alignment horizontal="center" vertical="center" wrapText="1"/>
    </xf>
    <xf numFmtId="167" fontId="3" fillId="0" borderId="52" xfId="0" applyNumberFormat="1" applyFont="1" applyFill="1" applyBorder="1" applyAlignment="1">
      <alignment horizontal="center" vertical="center" wrapText="1"/>
    </xf>
    <xf numFmtId="167" fontId="3" fillId="0" borderId="53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4" xfId="0" applyFont="1" applyFill="1" applyBorder="1"/>
    <xf numFmtId="0" fontId="2" fillId="0" borderId="25" xfId="0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165" fontId="2" fillId="0" borderId="18" xfId="0" applyNumberFormat="1" applyFont="1" applyFill="1" applyBorder="1" applyAlignment="1" applyProtection="1">
      <alignment vertical="center"/>
    </xf>
    <xf numFmtId="0" fontId="2" fillId="0" borderId="54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55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2" fillId="0" borderId="56" xfId="0" applyNumberFormat="1" applyFont="1" applyFill="1" applyBorder="1" applyAlignment="1">
      <alignment horizontal="center" vertical="center" wrapText="1"/>
    </xf>
    <xf numFmtId="1" fontId="58" fillId="0" borderId="1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left" vertical="center" wrapText="1"/>
    </xf>
    <xf numFmtId="165" fontId="13" fillId="0" borderId="15" xfId="0" applyNumberFormat="1" applyFont="1" applyFill="1" applyBorder="1" applyAlignment="1" applyProtection="1">
      <alignment horizontal="center" vertical="center"/>
    </xf>
    <xf numFmtId="165" fontId="13" fillId="0" borderId="1" xfId="0" applyNumberFormat="1" applyFont="1" applyFill="1" applyBorder="1" applyAlignment="1" applyProtection="1">
      <alignment horizontal="center" vertical="center"/>
    </xf>
    <xf numFmtId="0" fontId="2" fillId="0" borderId="57" xfId="0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165" fontId="2" fillId="4" borderId="20" xfId="0" applyNumberFormat="1" applyFont="1" applyFill="1" applyBorder="1" applyAlignment="1" applyProtection="1">
      <alignment horizontal="center" vertical="center"/>
    </xf>
    <xf numFmtId="165" fontId="2" fillId="0" borderId="20" xfId="0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horizontal="left" vertical="center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 vertical="center"/>
    </xf>
    <xf numFmtId="0" fontId="58" fillId="0" borderId="18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1" fontId="2" fillId="0" borderId="44" xfId="0" applyNumberFormat="1" applyFont="1" applyFill="1" applyBorder="1" applyAlignment="1">
      <alignment horizontal="center" vertical="center"/>
    </xf>
    <xf numFmtId="1" fontId="2" fillId="0" borderId="62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32" xfId="0" applyNumberFormat="1" applyFont="1" applyFill="1" applyBorder="1" applyAlignment="1" applyProtection="1">
      <alignment horizontal="center" vertical="center"/>
    </xf>
    <xf numFmtId="0" fontId="2" fillId="0" borderId="32" xfId="0" applyNumberFormat="1" applyFont="1" applyFill="1" applyBorder="1" applyAlignment="1" applyProtection="1">
      <alignment horizontal="center" vertical="center" wrapText="1"/>
    </xf>
    <xf numFmtId="0" fontId="2" fillId="0" borderId="63" xfId="0" applyNumberFormat="1" applyFont="1" applyFill="1" applyBorder="1" applyAlignment="1">
      <alignment horizontal="center" vertical="center" wrapText="1"/>
    </xf>
    <xf numFmtId="0" fontId="2" fillId="4" borderId="36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0" fontId="61" fillId="0" borderId="11" xfId="0" applyNumberFormat="1" applyFont="1" applyFill="1" applyBorder="1" applyAlignment="1">
      <alignment horizontal="center" vertical="center" wrapText="1"/>
    </xf>
    <xf numFmtId="0" fontId="61" fillId="0" borderId="1" xfId="0" applyNumberFormat="1" applyFont="1" applyFill="1" applyBorder="1" applyAlignment="1">
      <alignment horizontal="center" vertical="center" wrapText="1"/>
    </xf>
    <xf numFmtId="1" fontId="2" fillId="0" borderId="64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Fill="1" applyBorder="1" applyAlignment="1" applyProtection="1">
      <alignment vertical="center"/>
    </xf>
    <xf numFmtId="165" fontId="17" fillId="0" borderId="0" xfId="0" applyNumberFormat="1" applyFont="1" applyFill="1" applyBorder="1" applyAlignment="1" applyProtection="1">
      <alignment horizontal="center" vertical="center"/>
    </xf>
    <xf numFmtId="49" fontId="2" fillId="0" borderId="65" xfId="0" applyNumberFormat="1" applyFont="1" applyFill="1" applyBorder="1" applyAlignment="1">
      <alignment horizontal="center" vertical="center"/>
    </xf>
    <xf numFmtId="0" fontId="2" fillId="0" borderId="66" xfId="0" applyNumberFormat="1" applyFont="1" applyFill="1" applyBorder="1" applyAlignment="1">
      <alignment horizontal="center" vertical="center"/>
    </xf>
    <xf numFmtId="1" fontId="2" fillId="0" borderId="67" xfId="0" applyNumberFormat="1" applyFont="1" applyFill="1" applyBorder="1" applyAlignment="1">
      <alignment horizontal="center" vertical="center" wrapText="1"/>
    </xf>
    <xf numFmtId="1" fontId="2" fillId="0" borderId="65" xfId="0" applyNumberFormat="1" applyFont="1" applyFill="1" applyBorder="1" applyAlignment="1">
      <alignment horizontal="center" vertical="center"/>
    </xf>
    <xf numFmtId="0" fontId="2" fillId="0" borderId="65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 wrapText="1"/>
    </xf>
    <xf numFmtId="49" fontId="58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165" fontId="7" fillId="0" borderId="7" xfId="0" applyNumberFormat="1" applyFont="1" applyFill="1" applyBorder="1" applyAlignment="1" applyProtection="1">
      <alignment vertical="center"/>
    </xf>
    <xf numFmtId="165" fontId="7" fillId="0" borderId="30" xfId="0" applyNumberFormat="1" applyFont="1" applyFill="1" applyBorder="1" applyAlignment="1" applyProtection="1">
      <alignment vertical="center"/>
    </xf>
    <xf numFmtId="0" fontId="2" fillId="0" borderId="69" xfId="0" applyNumberFormat="1" applyFont="1" applyFill="1" applyBorder="1" applyAlignment="1">
      <alignment horizontal="center" vertical="center" wrapText="1"/>
    </xf>
    <xf numFmtId="1" fontId="2" fillId="0" borderId="44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  <xf numFmtId="166" fontId="2" fillId="0" borderId="50" xfId="0" applyNumberFormat="1" applyFont="1" applyFill="1" applyBorder="1" applyAlignment="1" applyProtection="1">
      <alignment horizontal="center" vertical="center"/>
    </xf>
    <xf numFmtId="166" fontId="2" fillId="0" borderId="58" xfId="0" applyNumberFormat="1" applyFont="1" applyFill="1" applyBorder="1" applyAlignment="1" applyProtection="1">
      <alignment horizontal="center" vertical="center"/>
    </xf>
    <xf numFmtId="165" fontId="2" fillId="0" borderId="36" xfId="0" applyNumberFormat="1" applyFont="1" applyFill="1" applyBorder="1" applyAlignment="1" applyProtection="1">
      <alignment vertical="center" wrapText="1"/>
    </xf>
    <xf numFmtId="49" fontId="2" fillId="0" borderId="36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 applyProtection="1">
      <alignment horizontal="center" vertical="center"/>
    </xf>
    <xf numFmtId="1" fontId="2" fillId="0" borderId="36" xfId="0" applyNumberFormat="1" applyFont="1" applyFill="1" applyBorder="1" applyAlignment="1">
      <alignment horizontal="left" vertical="center" wrapText="1"/>
    </xf>
    <xf numFmtId="1" fontId="2" fillId="0" borderId="70" xfId="0" applyNumberFormat="1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vertical="center" wrapText="1"/>
    </xf>
    <xf numFmtId="0" fontId="2" fillId="0" borderId="71" xfId="0" applyFont="1" applyFill="1" applyBorder="1" applyAlignment="1">
      <alignment vertical="center" wrapText="1"/>
    </xf>
    <xf numFmtId="0" fontId="2" fillId="0" borderId="62" xfId="0" applyFont="1" applyBorder="1" applyAlignment="1">
      <alignment horizontal="center" vertical="top" wrapText="1"/>
    </xf>
    <xf numFmtId="0" fontId="58" fillId="0" borderId="33" xfId="0" applyFont="1" applyFill="1" applyBorder="1" applyAlignment="1">
      <alignment horizontal="left" vertical="center" wrapText="1"/>
    </xf>
    <xf numFmtId="0" fontId="58" fillId="0" borderId="33" xfId="0" applyFont="1" applyFill="1" applyBorder="1" applyAlignment="1">
      <alignment horizontal="center" vertical="center" wrapText="1"/>
    </xf>
    <xf numFmtId="0" fontId="58" fillId="0" borderId="46" xfId="0" applyFont="1" applyFill="1" applyBorder="1" applyAlignment="1">
      <alignment horizontal="center" vertical="center" wrapText="1"/>
    </xf>
    <xf numFmtId="0" fontId="59" fillId="0" borderId="46" xfId="0" applyNumberFormat="1" applyFont="1" applyFill="1" applyBorder="1" applyAlignment="1" applyProtection="1">
      <alignment horizontal="center" vertical="center"/>
    </xf>
    <xf numFmtId="167" fontId="58" fillId="0" borderId="33" xfId="0" applyNumberFormat="1" applyFont="1" applyFill="1" applyBorder="1" applyAlignment="1" applyProtection="1">
      <alignment horizontal="center" vertical="center"/>
    </xf>
    <xf numFmtId="1" fontId="2" fillId="0" borderId="33" xfId="0" applyNumberFormat="1" applyFont="1" applyFill="1" applyBorder="1" applyAlignment="1" applyProtection="1">
      <alignment horizontal="center" vertical="center"/>
    </xf>
    <xf numFmtId="0" fontId="2" fillId="0" borderId="46" xfId="0" applyFont="1" applyFill="1" applyBorder="1" applyAlignment="1">
      <alignment horizontal="center" vertical="center" wrapText="1"/>
    </xf>
    <xf numFmtId="49" fontId="2" fillId="0" borderId="72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49" fontId="14" fillId="0" borderId="33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13" fillId="0" borderId="33" xfId="0" applyNumberFormat="1" applyFont="1" applyFill="1" applyBorder="1" applyAlignment="1" applyProtection="1">
      <alignment horizontal="center" vertical="center"/>
    </xf>
    <xf numFmtId="167" fontId="2" fillId="0" borderId="33" xfId="0" applyNumberFormat="1" applyFont="1" applyFill="1" applyBorder="1" applyAlignment="1" applyProtection="1">
      <alignment horizontal="center" vertical="center"/>
    </xf>
    <xf numFmtId="0" fontId="2" fillId="0" borderId="57" xfId="0" applyNumberFormat="1" applyFont="1" applyFill="1" applyBorder="1" applyAlignment="1" applyProtection="1">
      <alignment horizontal="center" vertical="center"/>
    </xf>
    <xf numFmtId="0" fontId="2" fillId="0" borderId="69" xfId="0" applyNumberFormat="1" applyFont="1" applyFill="1" applyBorder="1" applyAlignment="1" applyProtection="1">
      <alignment horizontal="center" vertical="center"/>
    </xf>
    <xf numFmtId="166" fontId="2" fillId="0" borderId="73" xfId="0" applyNumberFormat="1" applyFont="1" applyFill="1" applyBorder="1" applyAlignment="1" applyProtection="1">
      <alignment horizontal="center" vertical="center"/>
    </xf>
    <xf numFmtId="166" fontId="2" fillId="0" borderId="34" xfId="0" applyNumberFormat="1" applyFont="1" applyFill="1" applyBorder="1" applyAlignment="1" applyProtection="1">
      <alignment horizontal="center" vertical="center"/>
    </xf>
    <xf numFmtId="0" fontId="2" fillId="0" borderId="61" xfId="0" applyNumberFormat="1" applyFont="1" applyFill="1" applyBorder="1" applyAlignment="1" applyProtection="1">
      <alignment horizontal="center" vertical="center"/>
    </xf>
    <xf numFmtId="166" fontId="2" fillId="0" borderId="44" xfId="0" applyNumberFormat="1" applyFont="1" applyFill="1" applyBorder="1" applyAlignment="1" applyProtection="1">
      <alignment horizontal="center" vertical="center"/>
    </xf>
    <xf numFmtId="0" fontId="2" fillId="0" borderId="44" xfId="0" applyNumberFormat="1" applyFont="1" applyFill="1" applyBorder="1" applyAlignment="1">
      <alignment horizontal="center" vertical="center"/>
    </xf>
    <xf numFmtId="49" fontId="2" fillId="0" borderId="74" xfId="0" applyNumberFormat="1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67" fontId="3" fillId="0" borderId="13" xfId="0" applyNumberFormat="1" applyFont="1" applyFill="1" applyBorder="1" applyAlignment="1">
      <alignment horizontal="center" vertical="center"/>
    </xf>
    <xf numFmtId="49" fontId="14" fillId="0" borderId="75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14" fillId="0" borderId="25" xfId="0" applyNumberFormat="1" applyFont="1" applyFill="1" applyBorder="1" applyAlignment="1">
      <alignment horizontal="center" vertical="center" wrapText="1"/>
    </xf>
    <xf numFmtId="49" fontId="14" fillId="0" borderId="76" xfId="0" applyNumberFormat="1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 applyProtection="1">
      <alignment vertical="center"/>
    </xf>
    <xf numFmtId="0" fontId="14" fillId="0" borderId="7" xfId="0" applyNumberFormat="1" applyFont="1" applyFill="1" applyBorder="1" applyAlignment="1" applyProtection="1">
      <alignment horizontal="center" vertical="center"/>
    </xf>
    <xf numFmtId="167" fontId="1" fillId="0" borderId="7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/>
    </xf>
    <xf numFmtId="1" fontId="1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165" fontId="3" fillId="0" borderId="57" xfId="0" applyNumberFormat="1" applyFont="1" applyFill="1" applyBorder="1" applyAlignment="1" applyProtection="1">
      <alignment horizontal="center" vertical="center" wrapText="1"/>
    </xf>
    <xf numFmtId="165" fontId="3" fillId="0" borderId="14" xfId="0" applyNumberFormat="1" applyFont="1" applyFill="1" applyBorder="1" applyAlignment="1" applyProtection="1">
      <alignment horizontal="center" vertical="center" wrapText="1"/>
    </xf>
    <xf numFmtId="165" fontId="3" fillId="0" borderId="69" xfId="0" applyNumberFormat="1" applyFont="1" applyFill="1" applyBorder="1" applyAlignment="1" applyProtection="1">
      <alignment horizontal="center" vertical="center" wrapText="1"/>
    </xf>
    <xf numFmtId="0" fontId="62" fillId="0" borderId="39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 wrapText="1"/>
    </xf>
    <xf numFmtId="0" fontId="62" fillId="0" borderId="55" xfId="0" applyFont="1" applyFill="1" applyBorder="1" applyAlignment="1">
      <alignment horizontal="center" vertical="center" wrapText="1"/>
    </xf>
    <xf numFmtId="167" fontId="62" fillId="0" borderId="39" xfId="0" applyNumberFormat="1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63" fillId="0" borderId="7" xfId="0" applyNumberFormat="1" applyFont="1" applyFill="1" applyBorder="1" applyAlignment="1" applyProtection="1">
      <alignment vertical="center"/>
    </xf>
    <xf numFmtId="167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166" fontId="61" fillId="0" borderId="1" xfId="0" applyNumberFormat="1" applyFont="1" applyFill="1" applyBorder="1" applyAlignment="1" applyProtection="1">
      <alignment horizontal="center" vertical="center"/>
    </xf>
    <xf numFmtId="167" fontId="58" fillId="0" borderId="1" xfId="0" applyNumberFormat="1" applyFont="1" applyFill="1" applyBorder="1" applyAlignment="1" applyProtection="1">
      <alignment horizontal="center" vertical="center"/>
    </xf>
    <xf numFmtId="0" fontId="58" fillId="0" borderId="1" xfId="0" applyNumberFormat="1" applyFont="1" applyFill="1" applyBorder="1" applyAlignment="1">
      <alignment horizontal="center" vertical="center" wrapText="1"/>
    </xf>
    <xf numFmtId="0" fontId="2" fillId="0" borderId="44" xfId="0" applyNumberFormat="1" applyFont="1" applyFill="1" applyBorder="1" applyAlignment="1" applyProtection="1">
      <alignment horizontal="center" vertical="center"/>
    </xf>
    <xf numFmtId="49" fontId="58" fillId="0" borderId="32" xfId="0" applyNumberFormat="1" applyFont="1" applyFill="1" applyBorder="1" applyAlignment="1">
      <alignment vertical="center" wrapText="1"/>
    </xf>
    <xf numFmtId="49" fontId="58" fillId="0" borderId="2" xfId="0" applyNumberFormat="1" applyFont="1" applyFill="1" applyBorder="1" applyAlignment="1">
      <alignment vertical="center" wrapText="1"/>
    </xf>
    <xf numFmtId="49" fontId="58" fillId="0" borderId="5" xfId="0" applyNumberFormat="1" applyFont="1" applyFill="1" applyBorder="1" applyAlignment="1">
      <alignment horizontal="center" vertical="center"/>
    </xf>
    <xf numFmtId="49" fontId="58" fillId="0" borderId="44" xfId="0" applyNumberFormat="1" applyFont="1" applyFill="1" applyBorder="1" applyAlignment="1">
      <alignment horizontal="left" vertical="center" wrapText="1"/>
    </xf>
    <xf numFmtId="49" fontId="58" fillId="0" borderId="44" xfId="0" applyNumberFormat="1" applyFont="1" applyFill="1" applyBorder="1" applyAlignment="1">
      <alignment horizontal="center" vertical="center"/>
    </xf>
    <xf numFmtId="0" fontId="58" fillId="0" borderId="70" xfId="0" applyNumberFormat="1" applyFont="1" applyFill="1" applyBorder="1" applyAlignment="1">
      <alignment horizontal="center" vertical="center"/>
    </xf>
    <xf numFmtId="0" fontId="58" fillId="0" borderId="44" xfId="0" applyFont="1" applyFill="1" applyBorder="1" applyAlignment="1">
      <alignment horizontal="center" vertical="center" wrapText="1"/>
    </xf>
    <xf numFmtId="1" fontId="58" fillId="0" borderId="44" xfId="0" applyNumberFormat="1" applyFont="1" applyFill="1" applyBorder="1" applyAlignment="1">
      <alignment horizontal="center" vertical="center" wrapText="1"/>
    </xf>
    <xf numFmtId="0" fontId="58" fillId="0" borderId="8" xfId="0" applyFont="1" applyFill="1" applyBorder="1" applyAlignment="1">
      <alignment horizontal="center" vertical="center" wrapText="1"/>
    </xf>
    <xf numFmtId="0" fontId="58" fillId="0" borderId="3" xfId="0" applyFont="1" applyFill="1" applyBorder="1" applyAlignment="1">
      <alignment horizontal="center" vertical="center" wrapText="1"/>
    </xf>
    <xf numFmtId="0" fontId="58" fillId="0" borderId="58" xfId="0" applyFont="1" applyFill="1" applyBorder="1" applyAlignment="1">
      <alignment horizontal="center" vertical="center" wrapText="1"/>
    </xf>
    <xf numFmtId="49" fontId="58" fillId="0" borderId="33" xfId="0" applyNumberFormat="1" applyFont="1" applyFill="1" applyBorder="1" applyAlignment="1">
      <alignment horizontal="left" vertical="center" wrapText="1"/>
    </xf>
    <xf numFmtId="49" fontId="58" fillId="0" borderId="33" xfId="0" applyNumberFormat="1" applyFont="1" applyFill="1" applyBorder="1" applyAlignment="1">
      <alignment horizontal="center" vertical="center"/>
    </xf>
    <xf numFmtId="165" fontId="58" fillId="0" borderId="33" xfId="0" applyNumberFormat="1" applyFont="1" applyFill="1" applyBorder="1" applyAlignment="1" applyProtection="1">
      <alignment horizontal="center" vertical="center" wrapText="1"/>
    </xf>
    <xf numFmtId="1" fontId="58" fillId="0" borderId="7" xfId="0" applyNumberFormat="1" applyFont="1" applyFill="1" applyBorder="1" applyAlignment="1">
      <alignment horizontal="center" vertical="center" wrapText="1"/>
    </xf>
    <xf numFmtId="0" fontId="58" fillId="0" borderId="64" xfId="0" applyFont="1" applyFill="1" applyBorder="1" applyAlignment="1">
      <alignment horizontal="center" vertical="center" wrapText="1"/>
    </xf>
    <xf numFmtId="0" fontId="58" fillId="0" borderId="5" xfId="0" applyFont="1" applyFill="1" applyBorder="1" applyAlignment="1">
      <alignment horizontal="center" vertical="center" wrapText="1"/>
    </xf>
    <xf numFmtId="0" fontId="58" fillId="0" borderId="12" xfId="0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0" fontId="58" fillId="0" borderId="5" xfId="0" applyNumberFormat="1" applyFont="1" applyFill="1" applyBorder="1" applyAlignment="1">
      <alignment horizontal="center" vertical="center" wrapText="1"/>
    </xf>
    <xf numFmtId="165" fontId="58" fillId="0" borderId="5" xfId="0" applyNumberFormat="1" applyFont="1" applyFill="1" applyBorder="1" applyAlignment="1" applyProtection="1">
      <alignment horizontal="center" vertical="center"/>
    </xf>
    <xf numFmtId="0" fontId="58" fillId="0" borderId="12" xfId="0" applyNumberFormat="1" applyFont="1" applyFill="1" applyBorder="1" applyAlignment="1">
      <alignment horizontal="center" vertical="center" wrapText="1"/>
    </xf>
    <xf numFmtId="49" fontId="58" fillId="0" borderId="7" xfId="0" applyNumberFormat="1" applyFont="1" applyFill="1" applyBorder="1" applyAlignment="1">
      <alignment horizontal="center" vertical="center"/>
    </xf>
    <xf numFmtId="0" fontId="58" fillId="0" borderId="7" xfId="0" applyNumberFormat="1" applyFont="1" applyFill="1" applyBorder="1" applyAlignment="1">
      <alignment horizontal="center" vertical="center"/>
    </xf>
    <xf numFmtId="0" fontId="58" fillId="0" borderId="10" xfId="0" applyFont="1" applyFill="1" applyBorder="1" applyAlignment="1">
      <alignment horizontal="center" vertical="center" wrapText="1"/>
    </xf>
    <xf numFmtId="0" fontId="58" fillId="0" borderId="7" xfId="0" applyNumberFormat="1" applyFont="1" applyFill="1" applyBorder="1" applyAlignment="1">
      <alignment horizontal="center" vertical="center" wrapText="1"/>
    </xf>
    <xf numFmtId="0" fontId="58" fillId="0" borderId="61" xfId="0" applyFont="1" applyFill="1" applyBorder="1" applyAlignment="1">
      <alignment horizontal="center" vertical="center" wrapText="1"/>
    </xf>
    <xf numFmtId="49" fontId="58" fillId="0" borderId="0" xfId="0" applyNumberFormat="1" applyFont="1" applyFill="1" applyBorder="1" applyAlignment="1">
      <alignment horizontal="left" vertical="center" wrapText="1"/>
    </xf>
    <xf numFmtId="1" fontId="58" fillId="0" borderId="7" xfId="0" applyNumberFormat="1" applyFont="1" applyFill="1" applyBorder="1" applyAlignment="1">
      <alignment horizontal="center" vertical="center"/>
    </xf>
    <xf numFmtId="0" fontId="58" fillId="0" borderId="77" xfId="0" applyNumberFormat="1" applyFont="1" applyFill="1" applyBorder="1" applyAlignment="1">
      <alignment horizontal="center" vertical="center" wrapText="1"/>
    </xf>
    <xf numFmtId="49" fontId="58" fillId="0" borderId="36" xfId="0" applyNumberFormat="1" applyFont="1" applyFill="1" applyBorder="1" applyAlignment="1">
      <alignment horizontal="left" vertical="center" wrapText="1"/>
    </xf>
    <xf numFmtId="49" fontId="58" fillId="0" borderId="63" xfId="0" applyNumberFormat="1" applyFont="1" applyFill="1" applyBorder="1" applyAlignment="1">
      <alignment horizontal="center" vertical="center"/>
    </xf>
    <xf numFmtId="1" fontId="58" fillId="0" borderId="8" xfId="0" applyNumberFormat="1" applyFont="1" applyFill="1" applyBorder="1" applyAlignment="1">
      <alignment horizontal="center" vertical="center" wrapText="1"/>
    </xf>
    <xf numFmtId="1" fontId="58" fillId="0" borderId="3" xfId="0" applyNumberFormat="1" applyFont="1" applyFill="1" applyBorder="1" applyAlignment="1">
      <alignment horizontal="center" vertical="center"/>
    </xf>
    <xf numFmtId="0" fontId="58" fillId="0" borderId="3" xfId="0" applyNumberFormat="1" applyFont="1" applyFill="1" applyBorder="1" applyAlignment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/>
    </xf>
    <xf numFmtId="0" fontId="58" fillId="0" borderId="63" xfId="0" applyFont="1" applyFill="1" applyBorder="1" applyAlignment="1">
      <alignment horizontal="center" vertical="center" wrapText="1"/>
    </xf>
    <xf numFmtId="49" fontId="58" fillId="0" borderId="0" xfId="0" applyNumberFormat="1" applyFont="1" applyFill="1" applyBorder="1" applyAlignment="1">
      <alignment horizontal="center" vertical="center" wrapText="1"/>
    </xf>
    <xf numFmtId="1" fontId="58" fillId="0" borderId="36" xfId="0" applyNumberFormat="1" applyFont="1" applyFill="1" applyBorder="1" applyAlignment="1">
      <alignment horizontal="center" vertical="center" wrapText="1"/>
    </xf>
    <xf numFmtId="49" fontId="58" fillId="0" borderId="1" xfId="0" applyNumberFormat="1" applyFont="1" applyFill="1" applyBorder="1" applyAlignment="1">
      <alignment horizontal="center" vertical="center" wrapText="1"/>
    </xf>
    <xf numFmtId="49" fontId="58" fillId="0" borderId="58" xfId="0" applyNumberFormat="1" applyFont="1" applyFill="1" applyBorder="1" applyAlignment="1">
      <alignment horizontal="center" vertical="center" wrapText="1"/>
    </xf>
    <xf numFmtId="49" fontId="58" fillId="0" borderId="29" xfId="0" applyNumberFormat="1" applyFont="1" applyFill="1" applyBorder="1" applyAlignment="1">
      <alignment horizontal="center" vertical="center"/>
    </xf>
    <xf numFmtId="0" fontId="58" fillId="0" borderId="14" xfId="0" applyNumberFormat="1" applyFont="1" applyFill="1" applyBorder="1" applyAlignment="1">
      <alignment horizontal="center" vertical="center"/>
    </xf>
    <xf numFmtId="0" fontId="58" fillId="0" borderId="14" xfId="0" applyFont="1" applyFill="1" applyBorder="1" applyAlignment="1">
      <alignment horizontal="center" vertical="center" wrapText="1"/>
    </xf>
    <xf numFmtId="1" fontId="58" fillId="0" borderId="5" xfId="0" applyNumberFormat="1" applyFont="1" applyFill="1" applyBorder="1" applyAlignment="1">
      <alignment horizontal="center" vertical="center" wrapText="1"/>
    </xf>
    <xf numFmtId="165" fontId="58" fillId="0" borderId="5" xfId="0" applyNumberFormat="1" applyFont="1" applyFill="1" applyBorder="1" applyAlignment="1" applyProtection="1">
      <alignment vertical="center"/>
    </xf>
    <xf numFmtId="49" fontId="58" fillId="0" borderId="71" xfId="0" applyNumberFormat="1" applyFont="1" applyFill="1" applyBorder="1" applyAlignment="1">
      <alignment horizontal="center" vertical="center"/>
    </xf>
    <xf numFmtId="49" fontId="58" fillId="0" borderId="46" xfId="0" applyNumberFormat="1" applyFont="1" applyFill="1" applyBorder="1" applyAlignment="1">
      <alignment horizontal="center" vertical="center"/>
    </xf>
    <xf numFmtId="0" fontId="2" fillId="0" borderId="78" xfId="0" applyNumberFormat="1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61" fillId="0" borderId="9" xfId="0" applyNumberFormat="1" applyFont="1" applyFill="1" applyBorder="1" applyAlignment="1">
      <alignment horizontal="center" vertical="center" wrapText="1"/>
    </xf>
    <xf numFmtId="0" fontId="58" fillId="0" borderId="7" xfId="0" applyNumberFormat="1" applyFont="1" applyFill="1" applyBorder="1" applyAlignment="1" applyProtection="1">
      <alignment horizontal="center" vertical="center" wrapText="1"/>
    </xf>
    <xf numFmtId="49" fontId="62" fillId="0" borderId="7" xfId="0" applyNumberFormat="1" applyFont="1" applyFill="1" applyBorder="1" applyAlignment="1" applyProtection="1">
      <alignment horizontal="center" vertical="center"/>
    </xf>
    <xf numFmtId="0" fontId="62" fillId="0" borderId="7" xfId="0" applyFont="1" applyFill="1" applyBorder="1" applyAlignment="1">
      <alignment horizontal="center" vertical="center" wrapText="1"/>
    </xf>
    <xf numFmtId="49" fontId="62" fillId="0" borderId="7" xfId="0" applyNumberFormat="1" applyFont="1" applyFill="1" applyBorder="1" applyAlignment="1">
      <alignment horizontal="center" vertical="center" wrapText="1"/>
    </xf>
    <xf numFmtId="169" fontId="62" fillId="0" borderId="7" xfId="0" applyNumberFormat="1" applyFont="1" applyFill="1" applyBorder="1" applyAlignment="1" applyProtection="1">
      <alignment horizontal="center" vertical="center" wrapText="1"/>
    </xf>
    <xf numFmtId="167" fontId="62" fillId="0" borderId="7" xfId="0" applyNumberFormat="1" applyFont="1" applyFill="1" applyBorder="1" applyAlignment="1" applyProtection="1">
      <alignment horizontal="center" vertical="center"/>
    </xf>
    <xf numFmtId="0" fontId="63" fillId="0" borderId="7" xfId="0" applyFont="1" applyFill="1" applyBorder="1" applyAlignment="1">
      <alignment horizontal="center" vertical="center" wrapText="1"/>
    </xf>
    <xf numFmtId="49" fontId="64" fillId="0" borderId="7" xfId="0" applyNumberFormat="1" applyFont="1" applyFill="1" applyBorder="1" applyAlignment="1">
      <alignment vertical="center" wrapText="1"/>
    </xf>
    <xf numFmtId="167" fontId="2" fillId="0" borderId="3" xfId="0" applyNumberFormat="1" applyFont="1" applyFill="1" applyBorder="1" applyAlignment="1" applyProtection="1">
      <alignment horizontal="center" vertical="center" wrapText="1"/>
    </xf>
    <xf numFmtId="49" fontId="61" fillId="0" borderId="5" xfId="0" applyNumberFormat="1" applyFont="1" applyFill="1" applyBorder="1" applyAlignment="1">
      <alignment horizontal="center" vertical="center"/>
    </xf>
    <xf numFmtId="165" fontId="61" fillId="0" borderId="1" xfId="0" applyNumberFormat="1" applyFont="1" applyFill="1" applyBorder="1" applyAlignment="1" applyProtection="1">
      <alignment vertical="center"/>
    </xf>
    <xf numFmtId="165" fontId="65" fillId="0" borderId="0" xfId="0" applyNumberFormat="1" applyFont="1" applyFill="1" applyBorder="1" applyAlignment="1" applyProtection="1">
      <alignment vertical="center"/>
    </xf>
    <xf numFmtId="165" fontId="61" fillId="0" borderId="0" xfId="0" applyNumberFormat="1" applyFont="1" applyFill="1" applyBorder="1" applyAlignment="1" applyProtection="1">
      <alignment horizontal="center" vertical="center"/>
    </xf>
    <xf numFmtId="170" fontId="61" fillId="0" borderId="0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167" fontId="66" fillId="0" borderId="0" xfId="0" applyNumberFormat="1" applyFont="1" applyFill="1" applyBorder="1" applyAlignment="1">
      <alignment horizontal="center" vertical="center" wrapText="1"/>
    </xf>
    <xf numFmtId="167" fontId="61" fillId="0" borderId="0" xfId="0" applyNumberFormat="1" applyFont="1" applyFill="1" applyBorder="1" applyAlignment="1" applyProtection="1">
      <alignment vertical="center"/>
    </xf>
    <xf numFmtId="0" fontId="61" fillId="0" borderId="3" xfId="0" applyFont="1" applyFill="1" applyBorder="1" applyAlignment="1">
      <alignment horizontal="center" vertical="center" wrapText="1"/>
    </xf>
    <xf numFmtId="0" fontId="58" fillId="0" borderId="0" xfId="0" applyNumberFormat="1" applyFont="1" applyFill="1" applyBorder="1" applyAlignment="1">
      <alignment horizontal="center"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165" fontId="58" fillId="0" borderId="25" xfId="0" applyNumberFormat="1" applyFont="1" applyFill="1" applyBorder="1" applyAlignment="1" applyProtection="1">
      <alignment vertical="center"/>
    </xf>
    <xf numFmtId="0" fontId="58" fillId="0" borderId="25" xfId="0" applyNumberFormat="1" applyFont="1" applyFill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0" borderId="76" xfId="0" applyFont="1" applyFill="1" applyBorder="1" applyAlignment="1">
      <alignment horizontal="center" vertical="center" wrapText="1"/>
    </xf>
    <xf numFmtId="49" fontId="58" fillId="0" borderId="62" xfId="0" applyNumberFormat="1" applyFont="1" applyFill="1" applyBorder="1" applyAlignment="1">
      <alignment horizontal="left" vertical="center" wrapText="1"/>
    </xf>
    <xf numFmtId="49" fontId="58" fillId="0" borderId="14" xfId="0" applyNumberFormat="1" applyFont="1" applyFill="1" applyBorder="1" applyAlignment="1">
      <alignment horizontal="center" vertical="center"/>
    </xf>
    <xf numFmtId="1" fontId="58" fillId="0" borderId="33" xfId="0" applyNumberFormat="1" applyFont="1" applyFill="1" applyBorder="1" applyAlignment="1">
      <alignment horizontal="center" vertical="center" wrapText="1"/>
    </xf>
    <xf numFmtId="1" fontId="58" fillId="0" borderId="79" xfId="0" applyNumberFormat="1" applyFont="1" applyFill="1" applyBorder="1" applyAlignment="1">
      <alignment horizontal="center" vertical="center"/>
    </xf>
    <xf numFmtId="1" fontId="58" fillId="0" borderId="31" xfId="0" applyNumberFormat="1" applyFont="1" applyFill="1" applyBorder="1" applyAlignment="1">
      <alignment horizontal="center" vertical="center" wrapText="1"/>
    </xf>
    <xf numFmtId="0" fontId="58" fillId="0" borderId="75" xfId="0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58" fillId="0" borderId="80" xfId="0" applyNumberFormat="1" applyFont="1" applyFill="1" applyBorder="1" applyAlignment="1" applyProtection="1">
      <alignment horizontal="center" vertical="center"/>
    </xf>
    <xf numFmtId="49" fontId="58" fillId="0" borderId="39" xfId="0" applyNumberFormat="1" applyFont="1" applyFill="1" applyBorder="1" applyAlignment="1">
      <alignment horizontal="left" vertical="center" wrapText="1"/>
    </xf>
    <xf numFmtId="49" fontId="58" fillId="0" borderId="81" xfId="0" applyNumberFormat="1" applyFont="1" applyFill="1" applyBorder="1" applyAlignment="1">
      <alignment horizontal="center" vertical="center"/>
    </xf>
    <xf numFmtId="0" fontId="58" fillId="0" borderId="82" xfId="0" applyNumberFormat="1" applyFont="1" applyFill="1" applyBorder="1" applyAlignment="1">
      <alignment horizontal="center" vertical="center"/>
    </xf>
    <xf numFmtId="49" fontId="58" fillId="0" borderId="39" xfId="0" applyNumberFormat="1" applyFont="1" applyFill="1" applyBorder="1" applyAlignment="1">
      <alignment horizontal="center" vertical="center"/>
    </xf>
    <xf numFmtId="0" fontId="58" fillId="0" borderId="27" xfId="0" applyNumberFormat="1" applyFont="1" applyFill="1" applyBorder="1" applyAlignment="1">
      <alignment horizontal="center" vertical="center"/>
    </xf>
    <xf numFmtId="0" fontId="58" fillId="0" borderId="39" xfId="0" applyFont="1" applyFill="1" applyBorder="1" applyAlignment="1">
      <alignment horizontal="center" vertical="center" wrapText="1"/>
    </xf>
    <xf numFmtId="1" fontId="58" fillId="0" borderId="39" xfId="0" applyNumberFormat="1" applyFont="1" applyFill="1" applyBorder="1" applyAlignment="1">
      <alignment horizontal="center" vertical="center" wrapText="1"/>
    </xf>
    <xf numFmtId="0" fontId="58" fillId="0" borderId="83" xfId="0" applyFont="1" applyFill="1" applyBorder="1" applyAlignment="1">
      <alignment horizontal="center" vertical="center" wrapText="1"/>
    </xf>
    <xf numFmtId="0" fontId="58" fillId="0" borderId="15" xfId="0" applyFont="1" applyFill="1" applyBorder="1" applyAlignment="1">
      <alignment horizontal="center" vertical="center" wrapText="1"/>
    </xf>
    <xf numFmtId="0" fontId="58" fillId="0" borderId="18" xfId="0" applyNumberFormat="1" applyFont="1" applyFill="1" applyBorder="1" applyAlignment="1" applyProtection="1">
      <alignment horizontal="center" vertical="center"/>
    </xf>
    <xf numFmtId="0" fontId="58" fillId="0" borderId="72" xfId="0" applyNumberFormat="1" applyFont="1" applyFill="1" applyBorder="1" applyAlignment="1" applyProtection="1">
      <alignment horizontal="center" vertical="center"/>
    </xf>
    <xf numFmtId="0" fontId="58" fillId="0" borderId="54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>
      <alignment horizontal="left" vertical="center" wrapText="1"/>
    </xf>
    <xf numFmtId="49" fontId="2" fillId="0" borderId="25" xfId="0" applyNumberFormat="1" applyFont="1" applyFill="1" applyBorder="1" applyAlignment="1">
      <alignment horizontal="center"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0" fontId="58" fillId="0" borderId="17" xfId="0" applyNumberFormat="1" applyFont="1" applyFill="1" applyBorder="1" applyAlignment="1">
      <alignment horizontal="center" vertical="center" wrapText="1"/>
    </xf>
    <xf numFmtId="0" fontId="58" fillId="0" borderId="15" xfId="0" applyNumberFormat="1" applyFont="1" applyFill="1" applyBorder="1" applyAlignment="1">
      <alignment horizontal="center" vertical="center" wrapText="1"/>
    </xf>
    <xf numFmtId="0" fontId="58" fillId="0" borderId="16" xfId="0" applyNumberFormat="1" applyFont="1" applyFill="1" applyBorder="1" applyAlignment="1">
      <alignment horizontal="center" vertical="center" wrapText="1"/>
    </xf>
    <xf numFmtId="0" fontId="58" fillId="0" borderId="18" xfId="0" applyNumberFormat="1" applyFont="1" applyFill="1" applyBorder="1" applyAlignment="1">
      <alignment horizontal="center" vertical="center" wrapText="1"/>
    </xf>
    <xf numFmtId="49" fontId="58" fillId="0" borderId="18" xfId="0" applyNumberFormat="1" applyFont="1" applyFill="1" applyBorder="1" applyAlignment="1">
      <alignment horizontal="center" vertical="center" wrapText="1"/>
    </xf>
    <xf numFmtId="49" fontId="58" fillId="0" borderId="54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67" fontId="3" fillId="0" borderId="4" xfId="0" applyNumberFormat="1" applyFont="1" applyFill="1" applyBorder="1" applyAlignment="1">
      <alignment horizontal="center" vertical="center" wrapText="1"/>
    </xf>
    <xf numFmtId="0" fontId="58" fillId="0" borderId="32" xfId="0" applyFont="1" applyFill="1" applyBorder="1" applyAlignment="1">
      <alignment horizontal="center" vertical="center" wrapText="1"/>
    </xf>
    <xf numFmtId="0" fontId="58" fillId="0" borderId="29" xfId="0" applyFont="1" applyFill="1" applyBorder="1" applyAlignment="1">
      <alignment horizontal="center" vertical="center" wrapText="1"/>
    </xf>
    <xf numFmtId="49" fontId="58" fillId="0" borderId="25" xfId="0" applyNumberFormat="1" applyFont="1" applyFill="1" applyBorder="1" applyAlignment="1">
      <alignment horizontal="center" vertical="center"/>
    </xf>
    <xf numFmtId="1" fontId="7" fillId="0" borderId="30" xfId="0" applyNumberFormat="1" applyFont="1" applyFill="1" applyBorder="1" applyAlignment="1">
      <alignment horizontal="left" vertical="center" wrapText="1"/>
    </xf>
    <xf numFmtId="0" fontId="2" fillId="0" borderId="63" xfId="0" applyNumberFormat="1" applyFont="1" applyFill="1" applyBorder="1" applyAlignment="1">
      <alignment horizontal="center" vertical="center"/>
    </xf>
    <xf numFmtId="0" fontId="58" fillId="0" borderId="44" xfId="0" applyNumberFormat="1" applyFont="1" applyFill="1" applyBorder="1" applyAlignment="1">
      <alignment horizontal="center" vertical="center"/>
    </xf>
    <xf numFmtId="1" fontId="58" fillId="0" borderId="43" xfId="0" applyNumberFormat="1" applyFont="1" applyFill="1" applyBorder="1" applyAlignment="1">
      <alignment horizontal="center" vertical="center"/>
    </xf>
    <xf numFmtId="0" fontId="58" fillId="0" borderId="84" xfId="0" applyFont="1" applyFill="1" applyBorder="1" applyAlignment="1">
      <alignment horizontal="center" vertical="center" wrapText="1"/>
    </xf>
    <xf numFmtId="0" fontId="58" fillId="0" borderId="85" xfId="0" applyFont="1" applyFill="1" applyBorder="1" applyAlignment="1">
      <alignment horizontal="center" vertical="center" wrapText="1"/>
    </xf>
    <xf numFmtId="0" fontId="58" fillId="0" borderId="44" xfId="0" applyNumberFormat="1" applyFont="1" applyFill="1" applyBorder="1" applyAlignment="1">
      <alignment horizontal="center" vertical="center" wrapText="1"/>
    </xf>
    <xf numFmtId="0" fontId="58" fillId="0" borderId="44" xfId="0" applyNumberFormat="1" applyFont="1" applyFill="1" applyBorder="1" applyAlignment="1" applyProtection="1">
      <alignment horizontal="center" vertical="center"/>
    </xf>
    <xf numFmtId="0" fontId="58" fillId="0" borderId="78" xfId="0" applyFont="1" applyFill="1" applyBorder="1" applyAlignment="1">
      <alignment horizontal="center" vertical="center" wrapText="1"/>
    </xf>
    <xf numFmtId="0" fontId="58" fillId="0" borderId="71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 wrapText="1"/>
    </xf>
    <xf numFmtId="0" fontId="58" fillId="0" borderId="10" xfId="0" applyNumberFormat="1" applyFont="1" applyFill="1" applyBorder="1" applyAlignment="1">
      <alignment horizontal="center" vertical="center" wrapText="1"/>
    </xf>
    <xf numFmtId="0" fontId="58" fillId="0" borderId="29" xfId="0" applyNumberFormat="1" applyFont="1" applyFill="1" applyBorder="1" applyAlignment="1">
      <alignment horizontal="center" vertical="center" wrapText="1"/>
    </xf>
    <xf numFmtId="0" fontId="58" fillId="0" borderId="33" xfId="0" applyNumberFormat="1" applyFont="1" applyFill="1" applyBorder="1" applyAlignment="1">
      <alignment horizontal="center" vertical="center" wrapText="1"/>
    </xf>
    <xf numFmtId="0" fontId="58" fillId="0" borderId="64" xfId="0" applyNumberFormat="1" applyFont="1" applyFill="1" applyBorder="1" applyAlignment="1">
      <alignment horizontal="center" vertical="center" wrapText="1"/>
    </xf>
    <xf numFmtId="0" fontId="58" fillId="0" borderId="36" xfId="0" applyNumberFormat="1" applyFont="1" applyFill="1" applyBorder="1" applyAlignment="1">
      <alignment horizontal="center" vertical="center" wrapText="1"/>
    </xf>
    <xf numFmtId="49" fontId="2" fillId="0" borderId="55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" fontId="2" fillId="0" borderId="25" xfId="0" applyNumberFormat="1" applyFont="1" applyFill="1" applyBorder="1" applyAlignment="1">
      <alignment horizontal="left" vertical="center" wrapText="1"/>
    </xf>
    <xf numFmtId="165" fontId="13" fillId="0" borderId="25" xfId="0" applyNumberFormat="1" applyFont="1" applyFill="1" applyBorder="1" applyAlignment="1" applyProtection="1">
      <alignment horizontal="center" vertical="center"/>
    </xf>
    <xf numFmtId="0" fontId="2" fillId="0" borderId="86" xfId="0" applyNumberFormat="1" applyFont="1" applyFill="1" applyBorder="1" applyAlignment="1" applyProtection="1">
      <alignment horizontal="center" vertical="center"/>
    </xf>
    <xf numFmtId="0" fontId="2" fillId="0" borderId="76" xfId="0" applyFont="1" applyFill="1" applyBorder="1" applyAlignment="1">
      <alignment horizontal="center"/>
    </xf>
    <xf numFmtId="49" fontId="58" fillId="0" borderId="42" xfId="0" applyNumberFormat="1" applyFont="1" applyFill="1" applyBorder="1" applyAlignment="1">
      <alignment horizontal="left" vertical="center" wrapText="1"/>
    </xf>
    <xf numFmtId="49" fontId="58" fillId="0" borderId="87" xfId="0" applyNumberFormat="1" applyFont="1" applyFill="1" applyBorder="1" applyAlignment="1">
      <alignment horizontal="left" vertical="center" wrapText="1"/>
    </xf>
    <xf numFmtId="49" fontId="58" fillId="0" borderId="74" xfId="0" applyNumberFormat="1" applyFont="1" applyFill="1" applyBorder="1" applyAlignment="1">
      <alignment horizontal="center" vertical="center"/>
    </xf>
    <xf numFmtId="49" fontId="58" fillId="0" borderId="64" xfId="0" applyNumberFormat="1" applyFont="1" applyFill="1" applyBorder="1" applyAlignment="1">
      <alignment horizontal="left" vertical="center" wrapText="1"/>
    </xf>
    <xf numFmtId="49" fontId="58" fillId="0" borderId="43" xfId="0" applyNumberFormat="1" applyFont="1" applyFill="1" applyBorder="1" applyAlignment="1">
      <alignment horizontal="left" vertical="center" wrapText="1"/>
    </xf>
    <xf numFmtId="49" fontId="2" fillId="0" borderId="32" xfId="0" applyNumberFormat="1" applyFont="1" applyFill="1" applyBorder="1" applyAlignment="1">
      <alignment horizontal="center" vertical="center"/>
    </xf>
    <xf numFmtId="0" fontId="14" fillId="0" borderId="44" xfId="0" applyNumberFormat="1" applyFont="1" applyFill="1" applyBorder="1" applyAlignment="1" applyProtection="1">
      <alignment horizontal="center" vertical="center"/>
    </xf>
    <xf numFmtId="167" fontId="1" fillId="0" borderId="44" xfId="0" applyNumberFormat="1" applyFont="1" applyFill="1" applyBorder="1" applyAlignment="1" applyProtection="1">
      <alignment horizontal="center" vertical="center"/>
    </xf>
    <xf numFmtId="0" fontId="1" fillId="0" borderId="62" xfId="0" applyFont="1" applyFill="1" applyBorder="1" applyAlignment="1">
      <alignment horizontal="center" vertical="center" wrapText="1"/>
    </xf>
    <xf numFmtId="0" fontId="2" fillId="0" borderId="84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44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3" fillId="0" borderId="43" xfId="0" applyNumberFormat="1" applyFont="1" applyFill="1" applyBorder="1" applyAlignment="1">
      <alignment horizontal="center" vertical="center"/>
    </xf>
    <xf numFmtId="0" fontId="3" fillId="0" borderId="42" xfId="0" applyNumberFormat="1" applyFont="1" applyFill="1" applyBorder="1" applyAlignment="1">
      <alignment horizontal="center" vertical="center"/>
    </xf>
    <xf numFmtId="0" fontId="2" fillId="0" borderId="43" xfId="0" applyNumberFormat="1" applyFont="1" applyFill="1" applyBorder="1" applyAlignment="1" applyProtection="1">
      <alignment horizontal="center" vertical="center"/>
    </xf>
    <xf numFmtId="0" fontId="2" fillId="0" borderId="42" xfId="0" applyNumberFormat="1" applyFont="1" applyFill="1" applyBorder="1" applyAlignment="1" applyProtection="1">
      <alignment horizontal="center" vertical="center"/>
    </xf>
    <xf numFmtId="0" fontId="3" fillId="0" borderId="39" xfId="0" applyNumberFormat="1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/>
    </xf>
    <xf numFmtId="0" fontId="3" fillId="0" borderId="39" xfId="0" applyNumberFormat="1" applyFont="1" applyFill="1" applyBorder="1" applyAlignment="1" applyProtection="1">
      <alignment horizontal="center" vertical="center"/>
    </xf>
    <xf numFmtId="0" fontId="1" fillId="0" borderId="39" xfId="0" applyNumberFormat="1" applyFont="1" applyFill="1" applyBorder="1" applyAlignment="1">
      <alignment horizontal="center" vertical="center"/>
    </xf>
    <xf numFmtId="1" fontId="2" fillId="0" borderId="82" xfId="0" applyNumberFormat="1" applyFont="1" applyFill="1" applyBorder="1" applyAlignment="1">
      <alignment horizontal="center" vertical="center"/>
    </xf>
    <xf numFmtId="1" fontId="2" fillId="0" borderId="82" xfId="0" applyNumberFormat="1" applyFont="1" applyFill="1" applyBorder="1" applyAlignment="1">
      <alignment horizontal="center" vertical="center" wrapText="1"/>
    </xf>
    <xf numFmtId="0" fontId="2" fillId="0" borderId="82" xfId="0" applyNumberFormat="1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 wrapText="1"/>
    </xf>
    <xf numFmtId="0" fontId="14" fillId="0" borderId="25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1" fontId="1" fillId="0" borderId="25" xfId="0" applyNumberFormat="1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1" fontId="1" fillId="0" borderId="76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 vertical="center" wrapText="1"/>
    </xf>
    <xf numFmtId="49" fontId="67" fillId="0" borderId="89" xfId="0" applyNumberFormat="1" applyFont="1" applyFill="1" applyBorder="1" applyAlignment="1">
      <alignment horizontal="left" vertical="center" wrapText="1"/>
    </xf>
    <xf numFmtId="49" fontId="62" fillId="0" borderId="90" xfId="0" applyNumberFormat="1" applyFont="1" applyFill="1" applyBorder="1" applyAlignment="1">
      <alignment horizontal="left" vertical="center" wrapText="1"/>
    </xf>
    <xf numFmtId="0" fontId="3" fillId="0" borderId="52" xfId="0" applyFont="1" applyFill="1" applyBorder="1" applyAlignment="1">
      <alignment horizontal="center" vertical="center" wrapText="1"/>
    </xf>
    <xf numFmtId="49" fontId="3" fillId="0" borderId="52" xfId="0" applyNumberFormat="1" applyFont="1" applyFill="1" applyBorder="1" applyAlignment="1">
      <alignment horizontal="center" vertical="center" wrapText="1"/>
    </xf>
    <xf numFmtId="165" fontId="3" fillId="0" borderId="52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 applyProtection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172" fontId="68" fillId="0" borderId="39" xfId="0" applyNumberFormat="1" applyFont="1" applyFill="1" applyBorder="1" applyAlignment="1" applyProtection="1">
      <alignment horizontal="center" vertical="center"/>
    </xf>
    <xf numFmtId="167" fontId="63" fillId="0" borderId="39" xfId="0" applyNumberFormat="1" applyFont="1" applyFill="1" applyBorder="1" applyAlignment="1" applyProtection="1">
      <alignment horizontal="center" vertical="center"/>
    </xf>
    <xf numFmtId="165" fontId="6" fillId="0" borderId="39" xfId="0" applyNumberFormat="1" applyFont="1" applyFill="1" applyBorder="1" applyAlignment="1">
      <alignment horizontal="center" vertical="center" wrapText="1"/>
    </xf>
    <xf numFmtId="0" fontId="62" fillId="0" borderId="18" xfId="0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165" fontId="2" fillId="0" borderId="25" xfId="0" applyNumberFormat="1" applyFont="1" applyFill="1" applyBorder="1" applyAlignment="1" applyProtection="1">
      <alignment horizontal="center" vertical="center" wrapText="1"/>
    </xf>
    <xf numFmtId="168" fontId="3" fillId="0" borderId="25" xfId="0" applyNumberFormat="1" applyFont="1" applyFill="1" applyBorder="1" applyAlignment="1" applyProtection="1">
      <alignment horizontal="center" vertical="center" wrapText="1"/>
    </xf>
    <xf numFmtId="165" fontId="3" fillId="0" borderId="25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67" fontId="2" fillId="0" borderId="63" xfId="0" applyNumberFormat="1" applyFont="1" applyFill="1" applyBorder="1" applyAlignment="1" applyProtection="1">
      <alignment horizontal="center" vertical="center" wrapText="1"/>
    </xf>
    <xf numFmtId="0" fontId="62" fillId="0" borderId="30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167" fontId="2" fillId="0" borderId="39" xfId="0" applyNumberFormat="1" applyFont="1" applyFill="1" applyBorder="1" applyAlignment="1">
      <alignment horizontal="center" vertical="center" wrapText="1"/>
    </xf>
    <xf numFmtId="0" fontId="62" fillId="0" borderId="10" xfId="0" applyFont="1" applyFill="1" applyBorder="1" applyAlignment="1">
      <alignment horizontal="center" vertical="center" wrapText="1"/>
    </xf>
    <xf numFmtId="165" fontId="1" fillId="0" borderId="30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165" fontId="3" fillId="0" borderId="86" xfId="0" applyNumberFormat="1" applyFont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2" fillId="0" borderId="92" xfId="0" applyNumberFormat="1" applyFont="1" applyFill="1" applyBorder="1" applyAlignment="1" applyProtection="1">
      <alignment horizontal="center" vertical="center"/>
    </xf>
    <xf numFmtId="0" fontId="2" fillId="0" borderId="93" xfId="0" applyNumberFormat="1" applyFont="1" applyFill="1" applyBorder="1" applyAlignment="1" applyProtection="1">
      <alignment horizontal="center" vertical="center"/>
    </xf>
    <xf numFmtId="0" fontId="2" fillId="0" borderId="93" xfId="0" applyNumberFormat="1" applyFont="1" applyFill="1" applyBorder="1" applyAlignment="1" applyProtection="1">
      <alignment vertical="center"/>
    </xf>
    <xf numFmtId="0" fontId="2" fillId="0" borderId="94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vertical="center"/>
    </xf>
    <xf numFmtId="0" fontId="63" fillId="0" borderId="7" xfId="0" applyNumberFormat="1" applyFont="1" applyFill="1" applyBorder="1" applyAlignment="1" applyProtection="1">
      <alignment horizontal="center" vertical="center"/>
    </xf>
    <xf numFmtId="0" fontId="63" fillId="0" borderId="39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10" xfId="0" applyNumberFormat="1" applyFont="1" applyFill="1" applyBorder="1" applyAlignment="1" applyProtection="1">
      <alignment vertical="center"/>
    </xf>
    <xf numFmtId="0" fontId="3" fillId="0" borderId="54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76" xfId="0" applyNumberFormat="1" applyFont="1" applyBorder="1" applyAlignment="1">
      <alignment horizontal="center" vertical="center" wrapText="1"/>
    </xf>
    <xf numFmtId="166" fontId="2" fillId="0" borderId="30" xfId="0" applyNumberFormat="1" applyFont="1" applyFill="1" applyBorder="1" applyAlignment="1" applyProtection="1">
      <alignment horizontal="center" vertical="center"/>
    </xf>
    <xf numFmtId="1" fontId="2" fillId="0" borderId="30" xfId="0" applyNumberFormat="1" applyFont="1" applyFill="1" applyBorder="1" applyAlignment="1" applyProtection="1">
      <alignment horizontal="center" vertical="center"/>
    </xf>
    <xf numFmtId="0" fontId="13" fillId="0" borderId="7" xfId="0" applyNumberFormat="1" applyFont="1" applyFill="1" applyBorder="1" applyAlignment="1" applyProtection="1">
      <alignment horizontal="center" vertical="center"/>
    </xf>
    <xf numFmtId="165" fontId="2" fillId="0" borderId="7" xfId="0" applyNumberFormat="1" applyFont="1" applyFill="1" applyBorder="1" applyAlignment="1" applyProtection="1">
      <alignment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vertical="center"/>
    </xf>
    <xf numFmtId="0" fontId="2" fillId="0" borderId="76" xfId="0" applyNumberFormat="1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1" fontId="3" fillId="0" borderId="52" xfId="0" applyNumberFormat="1" applyFont="1" applyFill="1" applyBorder="1" applyAlignment="1">
      <alignment horizontal="center" vertical="center" wrapText="1"/>
    </xf>
    <xf numFmtId="1" fontId="60" fillId="0" borderId="6" xfId="0" applyNumberFormat="1" applyFont="1" applyFill="1" applyBorder="1" applyAlignment="1">
      <alignment horizontal="center" vertical="center" wrapText="1"/>
    </xf>
    <xf numFmtId="1" fontId="3" fillId="0" borderId="95" xfId="0" applyNumberFormat="1" applyFont="1" applyFill="1" applyBorder="1" applyAlignment="1">
      <alignment horizontal="center" vertical="center" wrapText="1"/>
    </xf>
    <xf numFmtId="1" fontId="3" fillId="0" borderId="96" xfId="0" applyNumberFormat="1" applyFont="1" applyFill="1" applyBorder="1" applyAlignment="1">
      <alignment horizontal="center" vertical="center" wrapText="1"/>
    </xf>
    <xf numFmtId="173" fontId="3" fillId="0" borderId="4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65" fontId="2" fillId="0" borderId="93" xfId="0" applyNumberFormat="1" applyFont="1" applyFill="1" applyBorder="1" applyAlignment="1" applyProtection="1">
      <alignment horizontal="center" vertical="center" wrapText="1"/>
    </xf>
    <xf numFmtId="49" fontId="2" fillId="0" borderId="9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93" xfId="0" applyNumberFormat="1" applyFont="1" applyBorder="1" applyAlignment="1">
      <alignment horizontal="center" vertical="center" wrapText="1"/>
    </xf>
    <xf numFmtId="168" fontId="3" fillId="0" borderId="93" xfId="0" applyNumberFormat="1" applyFont="1" applyFill="1" applyBorder="1" applyAlignment="1" applyProtection="1">
      <alignment horizontal="center" vertical="center" wrapText="1"/>
    </xf>
    <xf numFmtId="165" fontId="3" fillId="0" borderId="93" xfId="0" applyNumberFormat="1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3" fillId="0" borderId="92" xfId="0" applyNumberFormat="1" applyFont="1" applyBorder="1" applyAlignment="1">
      <alignment horizontal="center" vertical="center" wrapText="1"/>
    </xf>
    <xf numFmtId="0" fontId="3" fillId="0" borderId="93" xfId="0" applyNumberFormat="1" applyFont="1" applyBorder="1" applyAlignment="1">
      <alignment horizontal="center" vertical="center" wrapText="1"/>
    </xf>
    <xf numFmtId="0" fontId="3" fillId="0" borderId="97" xfId="0" applyNumberFormat="1" applyFont="1" applyBorder="1" applyAlignment="1">
      <alignment horizontal="center" vertical="center" wrapText="1"/>
    </xf>
    <xf numFmtId="0" fontId="2" fillId="0" borderId="87" xfId="0" applyFont="1" applyFill="1" applyBorder="1" applyAlignment="1">
      <alignment horizontal="center" vertical="center" wrapText="1"/>
    </xf>
    <xf numFmtId="0" fontId="2" fillId="0" borderId="93" xfId="0" applyFont="1" applyFill="1" applyBorder="1" applyAlignment="1">
      <alignment horizontal="center" vertical="center" wrapText="1"/>
    </xf>
    <xf numFmtId="49" fontId="2" fillId="0" borderId="98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58" fillId="0" borderId="32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 applyProtection="1">
      <alignment horizontal="center" vertical="center"/>
    </xf>
    <xf numFmtId="1" fontId="2" fillId="0" borderId="24" xfId="0" applyNumberFormat="1" applyFont="1" applyFill="1" applyBorder="1" applyAlignment="1">
      <alignment horizontal="center" vertical="center" wrapText="1"/>
    </xf>
    <xf numFmtId="1" fontId="60" fillId="0" borderId="24" xfId="0" applyNumberFormat="1" applyFont="1" applyFill="1" applyBorder="1" applyAlignment="1">
      <alignment horizontal="center" vertical="center"/>
    </xf>
    <xf numFmtId="0" fontId="60" fillId="0" borderId="24" xfId="0" applyNumberFormat="1" applyFont="1" applyFill="1" applyBorder="1" applyAlignment="1">
      <alignment horizontal="center" vertical="center"/>
    </xf>
    <xf numFmtId="1" fontId="1" fillId="0" borderId="44" xfId="0" applyNumberFormat="1" applyFont="1" applyFill="1" applyBorder="1" applyAlignment="1" applyProtection="1">
      <alignment horizontal="center" vertical="center"/>
    </xf>
    <xf numFmtId="0" fontId="1" fillId="0" borderId="44" xfId="0" applyFont="1" applyFill="1" applyBorder="1" applyAlignment="1">
      <alignment horizontal="center" vertical="center" wrapText="1"/>
    </xf>
    <xf numFmtId="0" fontId="1" fillId="0" borderId="84" xfId="0" applyFont="1" applyFill="1" applyBorder="1" applyAlignment="1">
      <alignment horizontal="center" vertical="center" wrapText="1"/>
    </xf>
    <xf numFmtId="170" fontId="69" fillId="0" borderId="0" xfId="0" applyNumberFormat="1" applyFont="1" applyFill="1" applyBorder="1" applyAlignment="1" applyProtection="1">
      <alignment horizontal="center" vertical="center"/>
    </xf>
    <xf numFmtId="49" fontId="58" fillId="0" borderId="72" xfId="0" applyNumberFormat="1" applyFont="1" applyFill="1" applyBorder="1" applyAlignment="1">
      <alignment horizontal="center" vertical="center" wrapText="1"/>
    </xf>
    <xf numFmtId="49" fontId="58" fillId="0" borderId="45" xfId="0" applyNumberFormat="1" applyFont="1" applyFill="1" applyBorder="1" applyAlignment="1">
      <alignment horizontal="left" vertical="center" wrapText="1"/>
    </xf>
    <xf numFmtId="0" fontId="2" fillId="0" borderId="33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93" xfId="0" applyNumberFormat="1" applyFont="1" applyFill="1" applyBorder="1" applyAlignment="1">
      <alignment horizontal="center" vertical="center" wrapText="1"/>
    </xf>
    <xf numFmtId="49" fontId="2" fillId="0" borderId="99" xfId="0" applyNumberFormat="1" applyFont="1" applyFill="1" applyBorder="1" applyAlignment="1">
      <alignment horizontal="center" vertical="center"/>
    </xf>
    <xf numFmtId="49" fontId="2" fillId="0" borderId="100" xfId="0" applyNumberFormat="1" applyFont="1" applyFill="1" applyBorder="1" applyAlignment="1">
      <alignment horizontal="center" vertical="center"/>
    </xf>
    <xf numFmtId="0" fontId="2" fillId="0" borderId="101" xfId="0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/>
    </xf>
    <xf numFmtId="0" fontId="2" fillId="0" borderId="100" xfId="0" applyNumberFormat="1" applyFont="1" applyFill="1" applyBorder="1" applyAlignment="1">
      <alignment horizontal="center" vertical="center"/>
    </xf>
    <xf numFmtId="0" fontId="2" fillId="0" borderId="102" xfId="0" applyNumberFormat="1" applyFont="1" applyFill="1" applyBorder="1" applyAlignment="1">
      <alignment horizontal="center" vertical="center" wrapText="1"/>
    </xf>
    <xf numFmtId="0" fontId="2" fillId="0" borderId="61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169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7" xfId="5" applyFont="1" applyFill="1" applyBorder="1" applyAlignment="1">
      <alignment horizontal="center" vertical="center" wrapText="1"/>
    </xf>
    <xf numFmtId="0" fontId="11" fillId="0" borderId="30" xfId="5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67" fontId="11" fillId="0" borderId="30" xfId="0" applyNumberFormat="1" applyFont="1" applyFill="1" applyBorder="1" applyAlignment="1" applyProtection="1">
      <alignment horizontal="center" vertical="center"/>
    </xf>
    <xf numFmtId="0" fontId="11" fillId="0" borderId="42" xfId="5" applyFont="1" applyFill="1" applyBorder="1" applyAlignment="1">
      <alignment horizontal="center" vertical="center" wrapText="1"/>
    </xf>
    <xf numFmtId="0" fontId="58" fillId="0" borderId="7" xfId="0" applyNumberFormat="1" applyFont="1" applyFill="1" applyBorder="1" applyAlignment="1" applyProtection="1">
      <alignment vertical="center" wrapText="1"/>
    </xf>
    <xf numFmtId="0" fontId="61" fillId="0" borderId="1" xfId="0" applyNumberFormat="1" applyFont="1" applyFill="1" applyBorder="1" applyAlignment="1" applyProtection="1">
      <alignment horizontal="center" vertical="center"/>
    </xf>
    <xf numFmtId="167" fontId="61" fillId="0" borderId="1" xfId="0" applyNumberFormat="1" applyFont="1" applyFill="1" applyBorder="1" applyAlignment="1" applyProtection="1">
      <alignment horizontal="center" vertical="center"/>
    </xf>
    <xf numFmtId="0" fontId="61" fillId="0" borderId="24" xfId="0" applyNumberFormat="1" applyFont="1" applyFill="1" applyBorder="1" applyAlignment="1" applyProtection="1">
      <alignment horizontal="center" vertical="center"/>
    </xf>
    <xf numFmtId="0" fontId="61" fillId="0" borderId="7" xfId="0" applyNumberFormat="1" applyFont="1" applyFill="1" applyBorder="1" applyAlignment="1" applyProtection="1">
      <alignment horizontal="center" vertical="center"/>
    </xf>
    <xf numFmtId="170" fontId="61" fillId="0" borderId="7" xfId="0" applyNumberFormat="1" applyFont="1" applyFill="1" applyBorder="1" applyAlignment="1" applyProtection="1">
      <alignment horizontal="center" vertical="center"/>
    </xf>
    <xf numFmtId="0" fontId="61" fillId="0" borderId="15" xfId="0" applyNumberFormat="1" applyFont="1" applyFill="1" applyBorder="1" applyAlignment="1" applyProtection="1">
      <alignment horizontal="center" vertical="center"/>
    </xf>
    <xf numFmtId="0" fontId="61" fillId="0" borderId="1" xfId="0" applyNumberFormat="1" applyFont="1" applyFill="1" applyBorder="1" applyAlignment="1">
      <alignment horizontal="center" vertical="center"/>
    </xf>
    <xf numFmtId="1" fontId="61" fillId="0" borderId="1" xfId="0" applyNumberFormat="1" applyFont="1" applyFill="1" applyBorder="1" applyAlignment="1">
      <alignment horizontal="center" vertical="center" wrapText="1"/>
    </xf>
    <xf numFmtId="1" fontId="61" fillId="0" borderId="1" xfId="0" applyNumberFormat="1" applyFont="1" applyFill="1" applyBorder="1" applyAlignment="1">
      <alignment horizontal="center" vertical="center"/>
    </xf>
    <xf numFmtId="0" fontId="61" fillId="0" borderId="44" xfId="0" applyNumberFormat="1" applyFont="1" applyFill="1" applyBorder="1" applyAlignment="1" applyProtection="1">
      <alignment horizontal="center" vertical="center"/>
    </xf>
    <xf numFmtId="0" fontId="61" fillId="0" borderId="32" xfId="0" applyNumberFormat="1" applyFont="1" applyFill="1" applyBorder="1" applyAlignment="1">
      <alignment horizontal="center" vertical="center" wrapText="1"/>
    </xf>
    <xf numFmtId="0" fontId="61" fillId="0" borderId="32" xfId="0" applyNumberFormat="1" applyFont="1" applyFill="1" applyBorder="1" applyAlignment="1">
      <alignment horizontal="center" vertical="center"/>
    </xf>
    <xf numFmtId="0" fontId="61" fillId="0" borderId="29" xfId="0" applyNumberFormat="1" applyFont="1" applyFill="1" applyBorder="1" applyAlignment="1">
      <alignment horizontal="center" vertical="center" wrapText="1"/>
    </xf>
    <xf numFmtId="0" fontId="61" fillId="0" borderId="12" xfId="0" applyNumberFormat="1" applyFont="1" applyFill="1" applyBorder="1" applyAlignment="1">
      <alignment horizontal="center" vertical="center" wrapText="1"/>
    </xf>
    <xf numFmtId="1" fontId="61" fillId="0" borderId="3" xfId="0" applyNumberFormat="1" applyFont="1" applyFill="1" applyBorder="1" applyAlignment="1">
      <alignment horizontal="center" vertical="center"/>
    </xf>
    <xf numFmtId="0" fontId="61" fillId="0" borderId="3" xfId="0" applyNumberFormat="1" applyFont="1" applyFill="1" applyBorder="1" applyAlignment="1">
      <alignment horizontal="center" vertical="center"/>
    </xf>
    <xf numFmtId="167" fontId="65" fillId="0" borderId="25" xfId="0" applyNumberFormat="1" applyFont="1" applyFill="1" applyBorder="1" applyAlignment="1" applyProtection="1">
      <alignment horizontal="center" vertical="center"/>
    </xf>
    <xf numFmtId="0" fontId="1" fillId="4" borderId="103" xfId="5" applyNumberFormat="1" applyFont="1" applyFill="1" applyBorder="1" applyAlignment="1" applyProtection="1">
      <alignment horizontal="center" vertical="center"/>
    </xf>
    <xf numFmtId="0" fontId="1" fillId="4" borderId="104" xfId="5" applyNumberFormat="1" applyFont="1" applyFill="1" applyBorder="1" applyAlignment="1" applyProtection="1">
      <alignment horizontal="left" vertical="center" wrapText="1"/>
    </xf>
    <xf numFmtId="0" fontId="39" fillId="4" borderId="55" xfId="5" applyNumberFormat="1" applyFont="1" applyFill="1" applyBorder="1" applyAlignment="1" applyProtection="1">
      <alignment horizontal="center" vertical="center"/>
    </xf>
    <xf numFmtId="0" fontId="1" fillId="4" borderId="39" xfId="5" applyNumberFormat="1" applyFont="1" applyFill="1" applyBorder="1" applyAlignment="1" applyProtection="1">
      <alignment horizontal="center" vertical="center"/>
    </xf>
    <xf numFmtId="0" fontId="39" fillId="4" borderId="56" xfId="5" applyNumberFormat="1" applyFont="1" applyFill="1" applyBorder="1" applyAlignment="1" applyProtection="1">
      <alignment horizontal="center" vertical="center"/>
    </xf>
    <xf numFmtId="174" fontId="1" fillId="4" borderId="104" xfId="5" applyNumberFormat="1" applyFont="1" applyFill="1" applyBorder="1" applyAlignment="1" applyProtection="1">
      <alignment horizontal="center" vertical="center"/>
    </xf>
    <xf numFmtId="0" fontId="38" fillId="4" borderId="103" xfId="0" applyFont="1" applyFill="1" applyBorder="1" applyAlignment="1">
      <alignment horizontal="center"/>
    </xf>
    <xf numFmtId="0" fontId="37" fillId="4" borderId="55" xfId="0" applyFont="1" applyFill="1" applyBorder="1" applyAlignment="1">
      <alignment horizontal="center"/>
    </xf>
    <xf numFmtId="0" fontId="1" fillId="4" borderId="39" xfId="5" applyFont="1" applyFill="1" applyBorder="1" applyAlignment="1">
      <alignment horizontal="center" vertical="center" wrapText="1"/>
    </xf>
    <xf numFmtId="0" fontId="1" fillId="4" borderId="41" xfId="5" applyFont="1" applyFill="1" applyBorder="1" applyAlignment="1">
      <alignment horizontal="center" vertical="center" wrapText="1"/>
    </xf>
    <xf numFmtId="0" fontId="37" fillId="4" borderId="7" xfId="0" applyFont="1" applyFill="1" applyBorder="1" applyAlignment="1">
      <alignment horizontal="center"/>
    </xf>
    <xf numFmtId="49" fontId="34" fillId="4" borderId="7" xfId="0" applyNumberFormat="1" applyFont="1" applyFill="1" applyBorder="1" applyAlignment="1" applyProtection="1">
      <alignment horizontal="center" vertical="center" wrapText="1"/>
    </xf>
    <xf numFmtId="0" fontId="1" fillId="4" borderId="7" xfId="5" applyFont="1" applyFill="1" applyBorder="1" applyAlignment="1">
      <alignment horizontal="center" vertical="center" wrapText="1"/>
    </xf>
    <xf numFmtId="0" fontId="1" fillId="4" borderId="105" xfId="0" applyFont="1" applyFill="1" applyBorder="1" applyAlignment="1">
      <alignment horizontal="center" vertical="center" wrapText="1"/>
    </xf>
    <xf numFmtId="0" fontId="1" fillId="4" borderId="106" xfId="0" applyFont="1" applyFill="1" applyBorder="1" applyAlignment="1">
      <alignment horizontal="center" vertical="center" wrapText="1"/>
    </xf>
    <xf numFmtId="0" fontId="1" fillId="4" borderId="107" xfId="0" applyFont="1" applyFill="1" applyBorder="1" applyAlignment="1">
      <alignment horizontal="center" vertical="center" wrapText="1"/>
    </xf>
    <xf numFmtId="0" fontId="1" fillId="4" borderId="108" xfId="5" applyNumberFormat="1" applyFont="1" applyFill="1" applyBorder="1" applyAlignment="1" applyProtection="1">
      <alignment horizontal="center" vertical="center"/>
    </xf>
    <xf numFmtId="0" fontId="1" fillId="4" borderId="6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0" fontId="1" fillId="4" borderId="109" xfId="0" applyNumberFormat="1" applyFont="1" applyFill="1" applyBorder="1" applyAlignment="1">
      <alignment horizontal="center" vertical="center" wrapText="1"/>
    </xf>
    <xf numFmtId="0" fontId="39" fillId="4" borderId="18" xfId="5" applyNumberFormat="1" applyFont="1" applyFill="1" applyBorder="1" applyAlignment="1" applyProtection="1">
      <alignment horizontal="center" vertical="center"/>
    </xf>
    <xf numFmtId="0" fontId="1" fillId="4" borderId="7" xfId="5" applyNumberFormat="1" applyFont="1" applyFill="1" applyBorder="1" applyAlignment="1" applyProtection="1">
      <alignment horizontal="center" vertical="center"/>
    </xf>
    <xf numFmtId="0" fontId="39" fillId="4" borderId="10" xfId="5" applyNumberFormat="1" applyFont="1" applyFill="1" applyBorder="1" applyAlignment="1" applyProtection="1">
      <alignment horizontal="center" vertical="center"/>
    </xf>
    <xf numFmtId="174" fontId="1" fillId="4" borderId="110" xfId="5" applyNumberFormat="1" applyFont="1" applyFill="1" applyBorder="1" applyAlignment="1" applyProtection="1">
      <alignment horizontal="center" vertical="center"/>
    </xf>
    <xf numFmtId="0" fontId="1" fillId="4" borderId="30" xfId="5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11" xfId="0" applyFont="1" applyFill="1" applyBorder="1" applyAlignment="1">
      <alignment horizontal="center" vertical="center" wrapText="1"/>
    </xf>
    <xf numFmtId="0" fontId="1" fillId="4" borderId="112" xfId="5" applyNumberFormat="1" applyFont="1" applyFill="1" applyBorder="1" applyAlignment="1" applyProtection="1">
      <alignment horizontal="center" vertical="center"/>
    </xf>
    <xf numFmtId="0" fontId="1" fillId="4" borderId="81" xfId="5" applyNumberFormat="1" applyFont="1" applyFill="1" applyBorder="1" applyAlignment="1" applyProtection="1">
      <alignment horizontal="left" vertical="center" wrapText="1"/>
    </xf>
    <xf numFmtId="0" fontId="39" fillId="4" borderId="72" xfId="5" applyNumberFormat="1" applyFont="1" applyFill="1" applyBorder="1" applyAlignment="1" applyProtection="1">
      <alignment horizontal="center" vertical="center"/>
    </xf>
    <xf numFmtId="0" fontId="1" fillId="4" borderId="33" xfId="5" applyNumberFormat="1" applyFont="1" applyFill="1" applyBorder="1" applyAlignment="1" applyProtection="1">
      <alignment horizontal="center" vertical="center"/>
    </xf>
    <xf numFmtId="0" fontId="39" fillId="4" borderId="75" xfId="5" applyNumberFormat="1" applyFont="1" applyFill="1" applyBorder="1" applyAlignment="1" applyProtection="1">
      <alignment horizontal="center" vertical="center"/>
    </xf>
    <xf numFmtId="174" fontId="1" fillId="4" borderId="113" xfId="5" applyNumberFormat="1" applyFont="1" applyFill="1" applyBorder="1" applyAlignment="1" applyProtection="1">
      <alignment horizontal="center" vertical="center"/>
    </xf>
    <xf numFmtId="0" fontId="38" fillId="4" borderId="114" xfId="0" applyFont="1" applyFill="1" applyBorder="1" applyAlignment="1">
      <alignment horizontal="center"/>
    </xf>
    <xf numFmtId="0" fontId="37" fillId="4" borderId="115" xfId="0" applyFont="1" applyFill="1" applyBorder="1" applyAlignment="1">
      <alignment horizontal="center"/>
    </xf>
    <xf numFmtId="0" fontId="1" fillId="4" borderId="33" xfId="5" applyFont="1" applyFill="1" applyBorder="1" applyAlignment="1">
      <alignment horizontal="center" vertical="center" wrapText="1"/>
    </xf>
    <xf numFmtId="0" fontId="1" fillId="4" borderId="46" xfId="5" applyFont="1" applyFill="1" applyBorder="1" applyAlignment="1">
      <alignment horizontal="center" vertical="center" wrapText="1"/>
    </xf>
    <xf numFmtId="0" fontId="65" fillId="4" borderId="7" xfId="5" applyNumberFormat="1" applyFont="1" applyFill="1" applyBorder="1" applyAlignment="1" applyProtection="1">
      <alignment horizontal="center" vertical="center"/>
    </xf>
    <xf numFmtId="0" fontId="65" fillId="4" borderId="39" xfId="5" applyNumberFormat="1" applyFont="1" applyFill="1" applyBorder="1" applyAlignment="1" applyProtection="1">
      <alignment horizontal="left" vertical="center" wrapText="1"/>
    </xf>
    <xf numFmtId="0" fontId="70" fillId="4" borderId="7" xfId="5" applyNumberFormat="1" applyFont="1" applyFill="1" applyBorder="1" applyAlignment="1" applyProtection="1">
      <alignment horizontal="center" vertical="center"/>
    </xf>
    <xf numFmtId="174" fontId="65" fillId="4" borderId="7" xfId="5" applyNumberFormat="1" applyFont="1" applyFill="1" applyBorder="1" applyAlignment="1" applyProtection="1">
      <alignment horizontal="center" vertical="center"/>
    </xf>
    <xf numFmtId="0" fontId="71" fillId="4" borderId="7" xfId="0" applyFont="1" applyFill="1" applyBorder="1" applyAlignment="1">
      <alignment horizontal="center"/>
    </xf>
    <xf numFmtId="0" fontId="65" fillId="4" borderId="7" xfId="0" applyFont="1" applyFill="1" applyBorder="1" applyAlignment="1">
      <alignment horizontal="center"/>
    </xf>
    <xf numFmtId="0" fontId="65" fillId="4" borderId="7" xfId="5" applyFont="1" applyFill="1" applyBorder="1" applyAlignment="1">
      <alignment horizontal="center" vertical="center" wrapText="1"/>
    </xf>
    <xf numFmtId="49" fontId="72" fillId="4" borderId="7" xfId="0" applyNumberFormat="1" applyFont="1" applyFill="1" applyBorder="1" applyAlignment="1" applyProtection="1">
      <alignment horizontal="center" vertical="center" wrapText="1"/>
    </xf>
    <xf numFmtId="165" fontId="1" fillId="4" borderId="36" xfId="0" applyNumberFormat="1" applyFont="1" applyFill="1" applyBorder="1" applyAlignment="1" applyProtection="1">
      <alignment vertical="center"/>
    </xf>
    <xf numFmtId="165" fontId="1" fillId="4" borderId="1" xfId="0" applyNumberFormat="1" applyFont="1" applyFill="1" applyBorder="1" applyAlignment="1" applyProtection="1">
      <alignment vertical="center"/>
    </xf>
    <xf numFmtId="165" fontId="1" fillId="4" borderId="111" xfId="0" applyNumberFormat="1" applyFont="1" applyFill="1" applyBorder="1" applyAlignment="1" applyProtection="1">
      <alignment vertical="center"/>
    </xf>
    <xf numFmtId="49" fontId="35" fillId="0" borderId="7" xfId="0" applyNumberFormat="1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11" xfId="0" applyFont="1" applyFill="1" applyBorder="1" applyAlignment="1">
      <alignment horizontal="center" vertical="center" wrapText="1"/>
    </xf>
    <xf numFmtId="49" fontId="36" fillId="0" borderId="103" xfId="0" applyNumberFormat="1" applyFont="1" applyFill="1" applyBorder="1" applyAlignment="1" applyProtection="1">
      <alignment horizontal="center" vertical="center"/>
    </xf>
    <xf numFmtId="49" fontId="37" fillId="0" borderId="116" xfId="0" applyNumberFormat="1" applyFont="1" applyFill="1" applyBorder="1" applyAlignment="1">
      <alignment vertical="center" wrapText="1"/>
    </xf>
    <xf numFmtId="0" fontId="37" fillId="0" borderId="55" xfId="0" applyFont="1" applyFill="1" applyBorder="1" applyAlignment="1">
      <alignment horizontal="center" vertical="center" wrapText="1"/>
    </xf>
    <xf numFmtId="0" fontId="37" fillId="0" borderId="39" xfId="0" applyNumberFormat="1" applyFont="1" applyFill="1" applyBorder="1" applyAlignment="1" applyProtection="1">
      <alignment horizontal="center" vertical="center"/>
    </xf>
    <xf numFmtId="169" fontId="37" fillId="0" borderId="56" xfId="0" applyNumberFormat="1" applyFont="1" applyFill="1" applyBorder="1" applyAlignment="1" applyProtection="1">
      <alignment horizontal="center" vertical="center"/>
    </xf>
    <xf numFmtId="0" fontId="38" fillId="0" borderId="117" xfId="0" applyFont="1" applyFill="1" applyBorder="1" applyAlignment="1">
      <alignment horizontal="center"/>
    </xf>
    <xf numFmtId="0" fontId="37" fillId="0" borderId="85" xfId="0" applyFont="1" applyFill="1" applyBorder="1" applyAlignment="1">
      <alignment horizontal="center"/>
    </xf>
    <xf numFmtId="0" fontId="37" fillId="0" borderId="44" xfId="0" applyFont="1" applyFill="1" applyBorder="1" applyAlignment="1">
      <alignment horizontal="center"/>
    </xf>
    <xf numFmtId="0" fontId="37" fillId="0" borderId="84" xfId="0" applyFont="1" applyFill="1" applyBorder="1" applyAlignment="1">
      <alignment horizontal="center"/>
    </xf>
    <xf numFmtId="0" fontId="37" fillId="0" borderId="85" xfId="0" applyFont="1" applyFill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 wrapText="1"/>
    </xf>
    <xf numFmtId="0" fontId="37" fillId="0" borderId="84" xfId="0" applyFont="1" applyFill="1" applyBorder="1" applyAlignment="1">
      <alignment horizontal="center" vertical="center" wrapText="1"/>
    </xf>
    <xf numFmtId="1" fontId="37" fillId="0" borderId="85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 applyProtection="1">
      <alignment vertical="center"/>
    </xf>
    <xf numFmtId="165" fontId="1" fillId="0" borderId="111" xfId="0" applyNumberFormat="1" applyFont="1" applyFill="1" applyBorder="1" applyAlignment="1" applyProtection="1">
      <alignment vertical="center"/>
    </xf>
    <xf numFmtId="0" fontId="1" fillId="0" borderId="111" xfId="0" applyFont="1" applyFill="1" applyBorder="1" applyAlignment="1">
      <alignment horizontal="left" vertical="center" wrapText="1"/>
    </xf>
    <xf numFmtId="0" fontId="38" fillId="0" borderId="103" xfId="0" applyFont="1" applyFill="1" applyBorder="1" applyAlignment="1">
      <alignment horizontal="center"/>
    </xf>
    <xf numFmtId="0" fontId="37" fillId="0" borderId="55" xfId="0" applyFont="1" applyFill="1" applyBorder="1" applyAlignment="1">
      <alignment horizontal="center"/>
    </xf>
    <xf numFmtId="0" fontId="37" fillId="0" borderId="39" xfId="0" applyFont="1" applyFill="1" applyBorder="1" applyAlignment="1">
      <alignment horizontal="center"/>
    </xf>
    <xf numFmtId="0" fontId="1" fillId="0" borderId="6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9" xfId="0" applyFont="1" applyFill="1" applyBorder="1" applyAlignment="1">
      <alignment horizontal="center" vertical="center" wrapText="1"/>
    </xf>
    <xf numFmtId="49" fontId="36" fillId="0" borderId="108" xfId="0" applyNumberFormat="1" applyFont="1" applyFill="1" applyBorder="1" applyAlignment="1" applyProtection="1">
      <alignment horizontal="center" vertical="center"/>
    </xf>
    <xf numFmtId="49" fontId="1" fillId="0" borderId="118" xfId="5" applyNumberFormat="1" applyFont="1" applyFill="1" applyBorder="1" applyAlignment="1">
      <alignment vertical="center" wrapText="1"/>
    </xf>
    <xf numFmtId="0" fontId="1" fillId="0" borderId="119" xfId="0" applyFont="1" applyBorder="1" applyAlignment="1">
      <alignment horizontal="center" wrapText="1"/>
    </xf>
    <xf numFmtId="0" fontId="1" fillId="0" borderId="119" xfId="0" applyFont="1" applyBorder="1" applyAlignment="1">
      <alignment horizontal="center"/>
    </xf>
    <xf numFmtId="0" fontId="1" fillId="0" borderId="120" xfId="0" applyFont="1" applyBorder="1" applyAlignment="1">
      <alignment horizontal="center"/>
    </xf>
    <xf numFmtId="0" fontId="39" fillId="0" borderId="121" xfId="0" applyFont="1" applyBorder="1" applyAlignment="1">
      <alignment horizontal="center"/>
    </xf>
    <xf numFmtId="0" fontId="1" fillId="0" borderId="122" xfId="0" applyFont="1" applyBorder="1" applyAlignment="1">
      <alignment horizontal="center"/>
    </xf>
    <xf numFmtId="0" fontId="1" fillId="0" borderId="97" xfId="0" applyFont="1" applyBorder="1" applyAlignment="1">
      <alignment horizontal="center"/>
    </xf>
    <xf numFmtId="0" fontId="1" fillId="0" borderId="122" xfId="0" applyFont="1" applyBorder="1" applyAlignment="1">
      <alignment horizontal="center" wrapText="1"/>
    </xf>
    <xf numFmtId="0" fontId="1" fillId="0" borderId="120" xfId="0" applyFont="1" applyBorder="1" applyAlignment="1">
      <alignment horizontal="center" wrapText="1"/>
    </xf>
    <xf numFmtId="0" fontId="1" fillId="0" borderId="119" xfId="0" applyFont="1" applyBorder="1"/>
    <xf numFmtId="169" fontId="1" fillId="0" borderId="118" xfId="5" applyNumberFormat="1" applyFont="1" applyFill="1" applyBorder="1" applyAlignment="1" applyProtection="1">
      <alignment horizontal="left" vertical="center"/>
    </xf>
    <xf numFmtId="0" fontId="1" fillId="0" borderId="97" xfId="0" applyFont="1" applyBorder="1"/>
    <xf numFmtId="0" fontId="1" fillId="0" borderId="93" xfId="0" applyFont="1" applyBorder="1" applyAlignment="1">
      <alignment horizontal="center"/>
    </xf>
    <xf numFmtId="0" fontId="1" fillId="0" borderId="92" xfId="0" applyFont="1" applyBorder="1"/>
    <xf numFmtId="0" fontId="1" fillId="0" borderId="123" xfId="0" applyFont="1" applyBorder="1" applyAlignment="1">
      <alignment horizontal="center"/>
    </xf>
    <xf numFmtId="0" fontId="1" fillId="0" borderId="123" xfId="0" applyFont="1" applyBorder="1"/>
    <xf numFmtId="0" fontId="1" fillId="0" borderId="93" xfId="0" applyFont="1" applyBorder="1"/>
    <xf numFmtId="0" fontId="6" fillId="0" borderId="118" xfId="5" applyNumberFormat="1" applyFont="1" applyFill="1" applyBorder="1" applyAlignment="1" applyProtection="1">
      <alignment horizontal="left" vertical="center"/>
    </xf>
    <xf numFmtId="0" fontId="6" fillId="0" borderId="123" xfId="0" applyFont="1" applyBorder="1" applyAlignment="1">
      <alignment horizontal="center"/>
    </xf>
    <xf numFmtId="0" fontId="6" fillId="0" borderId="97" xfId="0" applyFont="1" applyBorder="1" applyAlignment="1">
      <alignment horizontal="center"/>
    </xf>
    <xf numFmtId="0" fontId="1" fillId="0" borderId="118" xfId="5" applyNumberFormat="1" applyFont="1" applyFill="1" applyBorder="1" applyAlignment="1" applyProtection="1">
      <alignment horizontal="left" vertical="center"/>
    </xf>
    <xf numFmtId="0" fontId="65" fillId="0" borderId="97" xfId="0" applyFont="1" applyBorder="1" applyAlignment="1">
      <alignment horizontal="center"/>
    </xf>
    <xf numFmtId="49" fontId="36" fillId="4" borderId="108" xfId="0" applyNumberFormat="1" applyFont="1" applyFill="1" applyBorder="1" applyAlignment="1" applyProtection="1">
      <alignment horizontal="center" vertical="center"/>
    </xf>
    <xf numFmtId="0" fontId="1" fillId="4" borderId="118" xfId="5" applyNumberFormat="1" applyFont="1" applyFill="1" applyBorder="1" applyAlignment="1" applyProtection="1">
      <alignment horizontal="left" vertical="center"/>
    </xf>
    <xf numFmtId="0" fontId="1" fillId="4" borderId="97" xfId="0" applyFont="1" applyFill="1" applyBorder="1"/>
    <xf numFmtId="0" fontId="1" fillId="4" borderId="97" xfId="0" applyFont="1" applyFill="1" applyBorder="1" applyAlignment="1">
      <alignment horizontal="center"/>
    </xf>
    <xf numFmtId="0" fontId="1" fillId="4" borderId="93" xfId="0" applyFont="1" applyFill="1" applyBorder="1" applyAlignment="1">
      <alignment horizontal="center"/>
    </xf>
    <xf numFmtId="0" fontId="1" fillId="4" borderId="92" xfId="0" applyFont="1" applyFill="1" applyBorder="1"/>
    <xf numFmtId="0" fontId="1" fillId="4" borderId="123" xfId="0" applyFont="1" applyFill="1" applyBorder="1" applyAlignment="1">
      <alignment horizontal="center"/>
    </xf>
    <xf numFmtId="0" fontId="1" fillId="4" borderId="123" xfId="0" applyFont="1" applyFill="1" applyBorder="1"/>
    <xf numFmtId="0" fontId="1" fillId="4" borderId="93" xfId="0" applyFont="1" applyFill="1" applyBorder="1"/>
    <xf numFmtId="0" fontId="1" fillId="4" borderId="7" xfId="0" applyFont="1" applyFill="1" applyBorder="1" applyAlignment="1">
      <alignment horizontal="center" vertical="center" wrapText="1"/>
    </xf>
    <xf numFmtId="0" fontId="65" fillId="4" borderId="118" xfId="5" applyNumberFormat="1" applyFont="1" applyFill="1" applyBorder="1" applyAlignment="1" applyProtection="1">
      <alignment horizontal="left" vertical="center"/>
    </xf>
    <xf numFmtId="0" fontId="65" fillId="4" borderId="97" xfId="0" applyFont="1" applyFill="1" applyBorder="1"/>
    <xf numFmtId="0" fontId="65" fillId="4" borderId="97" xfId="0" applyFont="1" applyFill="1" applyBorder="1" applyAlignment="1">
      <alignment horizontal="center"/>
    </xf>
    <xf numFmtId="0" fontId="65" fillId="4" borderId="93" xfId="0" applyFont="1" applyFill="1" applyBorder="1" applyAlignment="1">
      <alignment horizontal="center"/>
    </xf>
    <xf numFmtId="0" fontId="65" fillId="4" borderId="92" xfId="0" applyFont="1" applyFill="1" applyBorder="1"/>
    <xf numFmtId="0" fontId="65" fillId="4" borderId="123" xfId="0" applyFont="1" applyFill="1" applyBorder="1" applyAlignment="1">
      <alignment horizontal="center"/>
    </xf>
    <xf numFmtId="0" fontId="65" fillId="4" borderId="123" xfId="0" applyFont="1" applyFill="1" applyBorder="1"/>
    <xf numFmtId="0" fontId="65" fillId="4" borderId="93" xfId="0" applyFont="1" applyFill="1" applyBorder="1"/>
    <xf numFmtId="49" fontId="73" fillId="4" borderId="108" xfId="0" applyNumberFormat="1" applyFont="1" applyFill="1" applyBorder="1" applyAlignment="1" applyProtection="1">
      <alignment horizontal="center" vertical="center"/>
    </xf>
    <xf numFmtId="49" fontId="65" fillId="4" borderId="118" xfId="5" applyNumberFormat="1" applyFont="1" applyFill="1" applyBorder="1" applyAlignment="1">
      <alignment vertical="center" wrapText="1"/>
    </xf>
    <xf numFmtId="0" fontId="65" fillId="4" borderId="97" xfId="0" applyFont="1" applyFill="1" applyBorder="1" applyAlignment="1">
      <alignment horizontal="center" wrapText="1"/>
    </xf>
    <xf numFmtId="0" fontId="74" fillId="4" borderId="92" xfId="0" applyFont="1" applyFill="1" applyBorder="1" applyAlignment="1">
      <alignment horizontal="center"/>
    </xf>
    <xf numFmtId="0" fontId="65" fillId="4" borderId="123" xfId="0" applyFont="1" applyFill="1" applyBorder="1" applyAlignment="1">
      <alignment horizontal="center" wrapText="1"/>
    </xf>
    <xf numFmtId="0" fontId="65" fillId="4" borderId="93" xfId="0" applyFont="1" applyFill="1" applyBorder="1" applyAlignment="1">
      <alignment horizontal="center" wrapText="1"/>
    </xf>
    <xf numFmtId="0" fontId="37" fillId="4" borderId="118" xfId="0" applyNumberFormat="1" applyFont="1" applyFill="1" applyBorder="1" applyAlignment="1" applyProtection="1">
      <alignment horizontal="left" vertical="center" wrapText="1"/>
    </xf>
    <xf numFmtId="0" fontId="37" fillId="4" borderId="18" xfId="0" applyNumberFormat="1" applyFont="1" applyFill="1" applyBorder="1" applyAlignment="1" applyProtection="1">
      <alignment horizontal="center" vertical="center"/>
    </xf>
    <xf numFmtId="0" fontId="37" fillId="4" borderId="7" xfId="0" applyNumberFormat="1" applyFont="1" applyFill="1" applyBorder="1" applyAlignment="1" applyProtection="1">
      <alignment horizontal="center" vertical="center"/>
    </xf>
    <xf numFmtId="0" fontId="37" fillId="4" borderId="10" xfId="0" applyNumberFormat="1" applyFont="1" applyFill="1" applyBorder="1" applyAlignment="1" applyProtection="1">
      <alignment horizontal="center" vertical="center"/>
    </xf>
    <xf numFmtId="167" fontId="37" fillId="4" borderId="108" xfId="0" applyNumberFormat="1" applyFont="1" applyFill="1" applyBorder="1" applyAlignment="1">
      <alignment horizontal="center"/>
    </xf>
    <xf numFmtId="0" fontId="38" fillId="4" borderId="117" xfId="0" applyFont="1" applyFill="1" applyBorder="1" applyAlignment="1">
      <alignment horizontal="center"/>
    </xf>
    <xf numFmtId="0" fontId="37" fillId="4" borderId="85" xfId="0" applyFont="1" applyFill="1" applyBorder="1" applyAlignment="1">
      <alignment horizontal="center"/>
    </xf>
    <xf numFmtId="0" fontId="37" fillId="4" borderId="10" xfId="0" applyFont="1" applyFill="1" applyBorder="1" applyAlignment="1">
      <alignment horizontal="center"/>
    </xf>
    <xf numFmtId="0" fontId="37" fillId="4" borderId="18" xfId="0" applyFont="1" applyFill="1" applyBorder="1" applyAlignment="1">
      <alignment horizontal="center"/>
    </xf>
    <xf numFmtId="1" fontId="37" fillId="4" borderId="18" xfId="0" applyNumberFormat="1" applyFont="1" applyFill="1" applyBorder="1" applyAlignment="1">
      <alignment horizontal="center"/>
    </xf>
    <xf numFmtId="1" fontId="37" fillId="4" borderId="7" xfId="0" applyNumberFormat="1" applyFont="1" applyFill="1" applyBorder="1" applyAlignment="1">
      <alignment horizontal="center"/>
    </xf>
    <xf numFmtId="49" fontId="1" fillId="4" borderId="118" xfId="5" applyNumberFormat="1" applyFont="1" applyFill="1" applyBorder="1" applyAlignment="1">
      <alignment vertical="center" wrapText="1"/>
    </xf>
    <xf numFmtId="0" fontId="1" fillId="4" borderId="97" xfId="0" applyFont="1" applyFill="1" applyBorder="1" applyAlignment="1">
      <alignment horizontal="center" wrapText="1"/>
    </xf>
    <xf numFmtId="0" fontId="1" fillId="4" borderId="92" xfId="0" applyFont="1" applyFill="1" applyBorder="1" applyAlignment="1">
      <alignment horizontal="center"/>
    </xf>
    <xf numFmtId="0" fontId="1" fillId="4" borderId="123" xfId="0" applyFont="1" applyFill="1" applyBorder="1" applyAlignment="1">
      <alignment horizontal="center" wrapText="1"/>
    </xf>
    <xf numFmtId="0" fontId="1" fillId="4" borderId="93" xfId="0" applyFont="1" applyFill="1" applyBorder="1" applyAlignment="1">
      <alignment horizontal="center" wrapText="1"/>
    </xf>
    <xf numFmtId="49" fontId="1" fillId="4" borderId="118" xfId="5" applyNumberFormat="1" applyFont="1" applyFill="1" applyBorder="1" applyAlignment="1">
      <alignment horizontal="left" vertical="center" wrapText="1"/>
    </xf>
    <xf numFmtId="49" fontId="1" fillId="4" borderId="124" xfId="5" applyNumberFormat="1" applyFont="1" applyFill="1" applyBorder="1" applyAlignment="1">
      <alignment horizontal="left" vertical="center" wrapText="1"/>
    </xf>
    <xf numFmtId="0" fontId="1" fillId="4" borderId="77" xfId="0" applyFont="1" applyFill="1" applyBorder="1" applyAlignment="1">
      <alignment horizontal="center" wrapText="1"/>
    </xf>
    <xf numFmtId="0" fontId="1" fillId="4" borderId="7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39" fillId="4" borderId="125" xfId="0" applyFont="1" applyFill="1" applyBorder="1" applyAlignment="1">
      <alignment horizontal="center"/>
    </xf>
    <xf numFmtId="0" fontId="1" fillId="4" borderId="126" xfId="0" applyFont="1" applyFill="1" applyBorder="1" applyAlignment="1">
      <alignment horizontal="center"/>
    </xf>
    <xf numFmtId="0" fontId="1" fillId="4" borderId="126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49" fontId="65" fillId="4" borderId="7" xfId="5" applyNumberFormat="1" applyFont="1" applyFill="1" applyBorder="1" applyAlignment="1">
      <alignment horizontal="left" vertical="center" wrapText="1"/>
    </xf>
    <xf numFmtId="0" fontId="65" fillId="4" borderId="7" xfId="0" applyFont="1" applyFill="1" applyBorder="1" applyAlignment="1">
      <alignment horizontal="center" wrapText="1"/>
    </xf>
    <xf numFmtId="0" fontId="70" fillId="4" borderId="7" xfId="0" applyFont="1" applyFill="1" applyBorder="1" applyAlignment="1">
      <alignment horizontal="center"/>
    </xf>
    <xf numFmtId="0" fontId="65" fillId="4" borderId="30" xfId="0" applyFont="1" applyFill="1" applyBorder="1" applyAlignment="1">
      <alignment horizontal="center"/>
    </xf>
    <xf numFmtId="49" fontId="11" fillId="4" borderId="7" xfId="0" applyNumberFormat="1" applyFont="1" applyFill="1" applyBorder="1" applyAlignment="1" applyProtection="1">
      <alignment horizontal="center" vertical="center"/>
    </xf>
    <xf numFmtId="49" fontId="11" fillId="4" borderId="7" xfId="5" applyNumberFormat="1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/>
    </xf>
    <xf numFmtId="0" fontId="40" fillId="4" borderId="7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 applyProtection="1">
      <alignment horizontal="center" vertical="center" wrapText="1"/>
    </xf>
    <xf numFmtId="0" fontId="65" fillId="4" borderId="7" xfId="0" applyFont="1" applyFill="1" applyBorder="1" applyAlignment="1">
      <alignment horizontal="left" vertical="center" wrapText="1"/>
    </xf>
    <xf numFmtId="0" fontId="39" fillId="4" borderId="7" xfId="0" applyNumberFormat="1" applyFont="1" applyFill="1" applyBorder="1" applyAlignment="1" applyProtection="1">
      <alignment horizontal="center" vertical="center"/>
    </xf>
    <xf numFmtId="0" fontId="1" fillId="4" borderId="122" xfId="0" applyFont="1" applyFill="1" applyBorder="1" applyAlignment="1">
      <alignment horizontal="center"/>
    </xf>
    <xf numFmtId="0" fontId="1" fillId="4" borderId="119" xfId="0" applyFont="1" applyFill="1" applyBorder="1" applyAlignment="1">
      <alignment horizontal="center"/>
    </xf>
    <xf numFmtId="0" fontId="1" fillId="4" borderId="120" xfId="0" applyFont="1" applyFill="1" applyBorder="1" applyAlignment="1">
      <alignment horizontal="center"/>
    </xf>
    <xf numFmtId="0" fontId="1" fillId="4" borderId="122" xfId="0" applyFont="1" applyFill="1" applyBorder="1" applyAlignment="1">
      <alignment horizontal="center" wrapText="1"/>
    </xf>
    <xf numFmtId="0" fontId="1" fillId="4" borderId="119" xfId="0" applyFont="1" applyFill="1" applyBorder="1" applyAlignment="1">
      <alignment horizontal="center" wrapText="1"/>
    </xf>
    <xf numFmtId="0" fontId="1" fillId="4" borderId="120" xfId="0" applyFont="1" applyFill="1" applyBorder="1" applyAlignment="1">
      <alignment horizontal="center" wrapText="1"/>
    </xf>
    <xf numFmtId="0" fontId="1" fillId="4" borderId="119" xfId="0" applyFont="1" applyFill="1" applyBorder="1"/>
    <xf numFmtId="0" fontId="65" fillId="4" borderId="119" xfId="0" applyFont="1" applyFill="1" applyBorder="1" applyAlignment="1">
      <alignment horizontal="center"/>
    </xf>
    <xf numFmtId="49" fontId="58" fillId="0" borderId="85" xfId="0" applyNumberFormat="1" applyFont="1" applyFill="1" applyBorder="1" applyAlignment="1">
      <alignment horizontal="center" vertical="center" wrapText="1"/>
    </xf>
    <xf numFmtId="49" fontId="58" fillId="0" borderId="8" xfId="0" applyNumberFormat="1" applyFont="1" applyFill="1" applyBorder="1" applyAlignment="1">
      <alignment horizontal="left" vertical="center" wrapText="1"/>
    </xf>
    <xf numFmtId="0" fontId="61" fillId="0" borderId="14" xfId="0" applyNumberFormat="1" applyFont="1" applyFill="1" applyBorder="1" applyAlignment="1">
      <alignment horizontal="center" vertical="center"/>
    </xf>
    <xf numFmtId="1" fontId="58" fillId="0" borderId="14" xfId="0" applyNumberFormat="1" applyFont="1" applyFill="1" applyBorder="1" applyAlignment="1">
      <alignment horizontal="center" vertical="center" wrapText="1"/>
    </xf>
    <xf numFmtId="0" fontId="58" fillId="0" borderId="69" xfId="0" applyFont="1" applyFill="1" applyBorder="1" applyAlignment="1">
      <alignment horizontal="center" vertical="center" wrapText="1"/>
    </xf>
    <xf numFmtId="0" fontId="58" fillId="0" borderId="43" xfId="0" applyNumberFormat="1" applyFont="1" applyFill="1" applyBorder="1" applyAlignment="1">
      <alignment horizontal="center" vertical="center" wrapText="1"/>
    </xf>
    <xf numFmtId="0" fontId="58" fillId="0" borderId="84" xfId="0" applyNumberFormat="1" applyFont="1" applyFill="1" applyBorder="1" applyAlignment="1">
      <alignment horizontal="center" vertical="center" wrapText="1"/>
    </xf>
    <xf numFmtId="0" fontId="75" fillId="0" borderId="7" xfId="0" applyNumberFormat="1" applyFont="1" applyFill="1" applyBorder="1" applyAlignment="1" applyProtection="1">
      <alignment horizontal="center" vertical="center"/>
    </xf>
    <xf numFmtId="0" fontId="75" fillId="0" borderId="1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 wrapText="1"/>
    </xf>
    <xf numFmtId="0" fontId="2" fillId="0" borderId="83" xfId="0" applyFont="1" applyFill="1" applyBorder="1" applyAlignment="1">
      <alignment horizontal="center" vertical="center" wrapText="1"/>
    </xf>
    <xf numFmtId="0" fontId="2" fillId="0" borderId="44" xfId="0" applyNumberFormat="1" applyFont="1" applyFill="1" applyBorder="1" applyAlignment="1">
      <alignment horizontal="center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 applyProtection="1">
      <alignment vertical="center"/>
    </xf>
    <xf numFmtId="165" fontId="5" fillId="0" borderId="7" xfId="0" applyNumberFormat="1" applyFont="1" applyFill="1" applyBorder="1" applyAlignment="1" applyProtection="1">
      <alignment vertical="center"/>
    </xf>
    <xf numFmtId="0" fontId="2" fillId="0" borderId="36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49" fontId="2" fillId="0" borderId="42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27" xfId="0" applyNumberFormat="1" applyFont="1" applyFill="1" applyBorder="1" applyAlignment="1">
      <alignment horizontal="left" vertical="center" wrapText="1"/>
    </xf>
    <xf numFmtId="0" fontId="3" fillId="0" borderId="128" xfId="0" applyNumberFormat="1" applyFont="1" applyFill="1" applyBorder="1" applyAlignment="1">
      <alignment horizontal="center" vertical="center"/>
    </xf>
    <xf numFmtId="49" fontId="2" fillId="0" borderId="64" xfId="0" applyNumberFormat="1" applyFont="1" applyFill="1" applyBorder="1" applyAlignment="1">
      <alignment horizontal="center" vertical="center"/>
    </xf>
    <xf numFmtId="49" fontId="2" fillId="0" borderId="58" xfId="0" applyNumberFormat="1" applyFont="1" applyFill="1" applyBorder="1" applyAlignment="1">
      <alignment horizontal="left" vertical="center" wrapText="1"/>
    </xf>
    <xf numFmtId="1" fontId="2" fillId="0" borderId="16" xfId="0" applyNumberFormat="1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vertical="center" wrapText="1"/>
    </xf>
    <xf numFmtId="1" fontId="2" fillId="0" borderId="76" xfId="0" applyNumberFormat="1" applyFont="1" applyFill="1" applyBorder="1" applyAlignment="1">
      <alignment horizontal="left" vertical="center" wrapText="1"/>
    </xf>
    <xf numFmtId="165" fontId="2" fillId="0" borderId="94" xfId="0" applyNumberFormat="1" applyFont="1" applyFill="1" applyBorder="1" applyAlignment="1" applyProtection="1">
      <alignment horizontal="center" vertical="center" wrapText="1"/>
    </xf>
    <xf numFmtId="165" fontId="2" fillId="0" borderId="35" xfId="0" applyNumberFormat="1" applyFont="1" applyFill="1" applyBorder="1" applyAlignment="1" applyProtection="1">
      <alignment vertical="center"/>
    </xf>
    <xf numFmtId="167" fontId="33" fillId="0" borderId="0" xfId="0" applyNumberFormat="1" applyFont="1" applyBorder="1" applyAlignment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0" fontId="2" fillId="0" borderId="39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 applyProtection="1">
      <alignment horizontal="center" vertical="center"/>
    </xf>
    <xf numFmtId="0" fontId="2" fillId="0" borderId="7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" fontId="2" fillId="0" borderId="85" xfId="0" applyNumberFormat="1" applyFont="1" applyFill="1" applyBorder="1" applyAlignment="1">
      <alignment horizontal="center" vertical="center"/>
    </xf>
    <xf numFmtId="0" fontId="2" fillId="0" borderId="58" xfId="0" applyNumberFormat="1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vertical="center" wrapText="1"/>
    </xf>
    <xf numFmtId="165" fontId="7" fillId="0" borderId="42" xfId="0" applyNumberFormat="1" applyFont="1" applyFill="1" applyBorder="1" applyAlignment="1" applyProtection="1">
      <alignment vertical="center"/>
    </xf>
    <xf numFmtId="166" fontId="2" fillId="0" borderId="57" xfId="0" applyNumberFormat="1" applyFont="1" applyFill="1" applyBorder="1" applyAlignment="1" applyProtection="1">
      <alignment horizontal="center" vertical="center"/>
    </xf>
    <xf numFmtId="166" fontId="2" fillId="0" borderId="14" xfId="0" applyNumberFormat="1" applyFont="1" applyFill="1" applyBorder="1" applyAlignment="1" applyProtection="1">
      <alignment horizontal="center" vertical="center"/>
    </xf>
    <xf numFmtId="49" fontId="2" fillId="0" borderId="59" xfId="0" applyNumberFormat="1" applyFont="1" applyFill="1" applyBorder="1" applyAlignment="1">
      <alignment horizontal="left" vertical="center" wrapText="1"/>
    </xf>
    <xf numFmtId="0" fontId="2" fillId="0" borderId="63" xfId="0" applyNumberFormat="1" applyFont="1" applyFill="1" applyBorder="1" applyAlignment="1" applyProtection="1">
      <alignment horizontal="center" vertical="center"/>
    </xf>
    <xf numFmtId="0" fontId="2" fillId="0" borderId="50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58" xfId="0" applyNumberFormat="1" applyFont="1" applyFill="1" applyBorder="1" applyAlignment="1" applyProtection="1">
      <alignment horizontal="center" vertical="center"/>
    </xf>
    <xf numFmtId="0" fontId="2" fillId="0" borderId="85" xfId="0" applyNumberFormat="1" applyFont="1" applyFill="1" applyBorder="1" applyAlignment="1">
      <alignment horizontal="center" vertical="center" wrapText="1"/>
    </xf>
    <xf numFmtId="1" fontId="2" fillId="0" borderId="55" xfId="0" applyNumberFormat="1" applyFont="1" applyFill="1" applyBorder="1" applyAlignment="1">
      <alignment horizontal="center" vertical="center"/>
    </xf>
    <xf numFmtId="49" fontId="2" fillId="0" borderId="44" xfId="0" applyNumberFormat="1" applyFont="1" applyFill="1" applyBorder="1" applyAlignment="1">
      <alignment horizontal="center" vertical="center"/>
    </xf>
    <xf numFmtId="49" fontId="2" fillId="0" borderId="68" xfId="0" applyNumberFormat="1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66" xfId="0" applyNumberFormat="1" applyFont="1" applyFill="1" applyBorder="1" applyAlignment="1" applyProtection="1">
      <alignment horizontal="center" vertical="center"/>
    </xf>
    <xf numFmtId="0" fontId="2" fillId="0" borderId="129" xfId="0" applyFont="1" applyFill="1" applyBorder="1" applyAlignment="1">
      <alignment horizontal="center" vertical="center" wrapText="1"/>
    </xf>
    <xf numFmtId="0" fontId="2" fillId="0" borderId="18" xfId="0" applyFont="1" applyFill="1" applyBorder="1"/>
    <xf numFmtId="1" fontId="2" fillId="0" borderId="65" xfId="0" applyNumberFormat="1" applyFont="1" applyFill="1" applyBorder="1" applyAlignment="1">
      <alignment horizontal="center" vertical="center" wrapText="1"/>
    </xf>
    <xf numFmtId="165" fontId="2" fillId="0" borderId="71" xfId="0" applyNumberFormat="1" applyFont="1" applyFill="1" applyBorder="1" applyAlignment="1" applyProtection="1">
      <alignment horizontal="center" vertical="center" wrapText="1"/>
    </xf>
    <xf numFmtId="49" fontId="2" fillId="0" borderId="130" xfId="0" applyNumberFormat="1" applyFont="1" applyFill="1" applyBorder="1" applyAlignment="1">
      <alignment horizontal="center" vertical="center" wrapText="1"/>
    </xf>
    <xf numFmtId="49" fontId="2" fillId="0" borderId="131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24" fillId="0" borderId="0" xfId="0" applyFont="1" applyBorder="1" applyAlignment="1">
      <alignment horizontal="center"/>
    </xf>
    <xf numFmtId="167" fontId="3" fillId="0" borderId="132" xfId="0" applyNumberFormat="1" applyFont="1" applyFill="1" applyBorder="1" applyAlignment="1" applyProtection="1">
      <alignment horizontal="center" vertical="center" wrapText="1"/>
    </xf>
    <xf numFmtId="1" fontId="3" fillId="0" borderId="132" xfId="0" applyNumberFormat="1" applyFont="1" applyFill="1" applyBorder="1" applyAlignment="1" applyProtection="1">
      <alignment horizontal="center" vertical="center" wrapText="1"/>
    </xf>
    <xf numFmtId="165" fontId="14" fillId="0" borderId="0" xfId="0" applyNumberFormat="1" applyFont="1" applyFill="1" applyBorder="1" applyAlignment="1" applyProtection="1">
      <alignment vertical="center"/>
    </xf>
    <xf numFmtId="0" fontId="2" fillId="4" borderId="7" xfId="5" applyNumberFormat="1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>
      <alignment horizontal="center"/>
    </xf>
    <xf numFmtId="165" fontId="1" fillId="0" borderId="42" xfId="0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 applyProtection="1">
      <alignment horizontal="center" vertical="center"/>
    </xf>
    <xf numFmtId="0" fontId="2" fillId="0" borderId="33" xfId="0" applyNumberFormat="1" applyFont="1" applyFill="1" applyBorder="1" applyAlignment="1" applyProtection="1">
      <alignment horizontal="center" vertical="center"/>
    </xf>
    <xf numFmtId="0" fontId="14" fillId="0" borderId="45" xfId="0" applyNumberFormat="1" applyFont="1" applyFill="1" applyBorder="1" applyAlignment="1" applyProtection="1">
      <alignment horizontal="center" vertical="center"/>
    </xf>
    <xf numFmtId="0" fontId="14" fillId="0" borderId="33" xfId="0" applyNumberFormat="1" applyFont="1" applyFill="1" applyBorder="1" applyAlignment="1" applyProtection="1">
      <alignment horizontal="center" vertical="center"/>
    </xf>
    <xf numFmtId="1" fontId="3" fillId="0" borderId="121" xfId="0" applyNumberFormat="1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vertical="center" wrapText="1"/>
    </xf>
    <xf numFmtId="0" fontId="2" fillId="4" borderId="18" xfId="0" applyFont="1" applyFill="1" applyBorder="1" applyAlignment="1">
      <alignment vertical="center" wrapText="1"/>
    </xf>
    <xf numFmtId="0" fontId="2" fillId="0" borderId="54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4" borderId="25" xfId="0" applyFont="1" applyFill="1" applyBorder="1" applyAlignment="1">
      <alignment vertical="center" wrapText="1"/>
    </xf>
    <xf numFmtId="165" fontId="2" fillId="0" borderId="48" xfId="0" applyNumberFormat="1" applyFont="1" applyFill="1" applyBorder="1" applyAlignment="1" applyProtection="1">
      <alignment vertical="center"/>
    </xf>
    <xf numFmtId="165" fontId="2" fillId="0" borderId="19" xfId="0" applyNumberFormat="1" applyFont="1" applyFill="1" applyBorder="1" applyAlignment="1" applyProtection="1">
      <alignment vertical="center"/>
    </xf>
    <xf numFmtId="165" fontId="2" fillId="4" borderId="19" xfId="0" applyNumberFormat="1" applyFont="1" applyFill="1" applyBorder="1" applyAlignment="1" applyProtection="1">
      <alignment vertical="center"/>
    </xf>
    <xf numFmtId="0" fontId="2" fillId="0" borderId="133" xfId="0" applyFont="1" applyFill="1" applyBorder="1" applyAlignment="1">
      <alignment horizontal="center" vertical="center" wrapText="1"/>
    </xf>
    <xf numFmtId="1" fontId="3" fillId="0" borderId="51" xfId="0" applyNumberFormat="1" applyFont="1" applyFill="1" applyBorder="1" applyAlignment="1">
      <alignment horizontal="center" vertical="center" wrapText="1"/>
    </xf>
    <xf numFmtId="0" fontId="3" fillId="0" borderId="134" xfId="0" applyFont="1" applyFill="1" applyBorder="1" applyAlignment="1">
      <alignment horizontal="center" vertical="center" wrapText="1"/>
    </xf>
    <xf numFmtId="0" fontId="2" fillId="0" borderId="135" xfId="0" applyFont="1" applyFill="1" applyBorder="1" applyAlignment="1">
      <alignment horizontal="center" vertical="center" wrapText="1"/>
    </xf>
    <xf numFmtId="1" fontId="2" fillId="0" borderId="75" xfId="0" applyNumberFormat="1" applyFont="1" applyFill="1" applyBorder="1" applyAlignment="1">
      <alignment horizontal="center" vertical="center" wrapText="1"/>
    </xf>
    <xf numFmtId="0" fontId="3" fillId="0" borderId="136" xfId="0" applyFont="1" applyFill="1" applyBorder="1" applyAlignment="1">
      <alignment horizontal="center" vertical="center" wrapText="1"/>
    </xf>
    <xf numFmtId="167" fontId="3" fillId="0" borderId="49" xfId="0" applyNumberFormat="1" applyFont="1" applyFill="1" applyBorder="1" applyAlignment="1">
      <alignment horizontal="center" vertical="center" wrapText="1"/>
    </xf>
    <xf numFmtId="167" fontId="3" fillId="0" borderId="19" xfId="0" applyNumberFormat="1" applyFont="1" applyFill="1" applyBorder="1" applyAlignment="1">
      <alignment horizontal="center" vertical="center" wrapText="1"/>
    </xf>
    <xf numFmtId="0" fontId="3" fillId="0" borderId="136" xfId="0" applyNumberFormat="1" applyFont="1" applyFill="1" applyBorder="1" applyAlignment="1" applyProtection="1">
      <alignment horizontal="center" vertical="center"/>
    </xf>
    <xf numFmtId="165" fontId="61" fillId="0" borderId="0" xfId="0" applyNumberFormat="1" applyFont="1" applyFill="1" applyBorder="1" applyAlignment="1" applyProtection="1">
      <alignment vertical="center"/>
    </xf>
    <xf numFmtId="49" fontId="2" fillId="0" borderId="137" xfId="0" applyNumberFormat="1" applyFont="1" applyFill="1" applyBorder="1" applyAlignment="1">
      <alignment horizontal="left" vertical="center" wrapText="1"/>
    </xf>
    <xf numFmtId="0" fontId="2" fillId="0" borderId="85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49" fontId="2" fillId="0" borderId="62" xfId="0" applyNumberFormat="1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100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49" fontId="2" fillId="0" borderId="101" xfId="0" applyNumberFormat="1" applyFont="1" applyFill="1" applyBorder="1" applyAlignment="1">
      <alignment horizontal="left" vertical="center" wrapText="1"/>
    </xf>
    <xf numFmtId="49" fontId="2" fillId="0" borderId="30" xfId="0" applyNumberFormat="1" applyFont="1" applyFill="1" applyBorder="1" applyAlignment="1">
      <alignment horizontal="left" vertical="center" wrapText="1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85" xfId="0" applyNumberFormat="1" applyFont="1" applyFill="1" applyBorder="1" applyAlignment="1">
      <alignment horizontal="center" vertical="center"/>
    </xf>
    <xf numFmtId="49" fontId="2" fillId="0" borderId="85" xfId="0" applyNumberFormat="1" applyFont="1" applyFill="1" applyBorder="1" applyAlignment="1" applyProtection="1">
      <alignment horizontal="center" vertical="center"/>
    </xf>
    <xf numFmtId="49" fontId="2" fillId="0" borderId="138" xfId="0" applyNumberFormat="1" applyFont="1" applyFill="1" applyBorder="1" applyAlignment="1">
      <alignment horizontal="center" vertical="center" wrapText="1"/>
    </xf>
    <xf numFmtId="0" fontId="2" fillId="0" borderId="62" xfId="0" applyNumberFormat="1" applyFont="1" applyFill="1" applyBorder="1" applyAlignment="1">
      <alignment horizontal="center" vertical="center" wrapText="1"/>
    </xf>
    <xf numFmtId="49" fontId="2" fillId="0" borderId="129" xfId="0" applyNumberFormat="1" applyFont="1" applyFill="1" applyBorder="1" applyAlignment="1">
      <alignment horizontal="center" vertical="center"/>
    </xf>
    <xf numFmtId="0" fontId="2" fillId="0" borderId="130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1" fontId="2" fillId="0" borderId="42" xfId="0" applyNumberFormat="1" applyFont="1" applyFill="1" applyBorder="1" applyAlignment="1">
      <alignment horizontal="center" vertical="center"/>
    </xf>
    <xf numFmtId="1" fontId="2" fillId="0" borderId="43" xfId="0" applyNumberFormat="1" applyFont="1" applyFill="1" applyBorder="1" applyAlignment="1">
      <alignment horizontal="center" vertical="center"/>
    </xf>
    <xf numFmtId="165" fontId="2" fillId="0" borderId="102" xfId="0" applyNumberFormat="1" applyFont="1" applyFill="1" applyBorder="1" applyAlignment="1" applyProtection="1">
      <alignment horizontal="center" vertical="center" wrapText="1"/>
    </xf>
    <xf numFmtId="165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139" xfId="0" applyNumberFormat="1" applyFont="1" applyFill="1" applyBorder="1" applyAlignment="1">
      <alignment vertical="center" wrapText="1"/>
    </xf>
    <xf numFmtId="49" fontId="2" fillId="0" borderId="140" xfId="0" applyNumberFormat="1" applyFont="1" applyFill="1" applyBorder="1" applyAlignment="1">
      <alignment horizontal="center" vertical="center"/>
    </xf>
    <xf numFmtId="49" fontId="2" fillId="0" borderId="141" xfId="0" applyNumberFormat="1" applyFont="1" applyFill="1" applyBorder="1" applyAlignment="1">
      <alignment horizontal="center" vertical="center"/>
    </xf>
    <xf numFmtId="0" fontId="2" fillId="0" borderId="141" xfId="0" applyNumberFormat="1" applyFont="1" applyFill="1" applyBorder="1" applyAlignment="1">
      <alignment horizontal="center" vertical="center"/>
    </xf>
    <xf numFmtId="0" fontId="2" fillId="0" borderId="142" xfId="0" applyNumberFormat="1" applyFont="1" applyFill="1" applyBorder="1" applyAlignment="1" applyProtection="1">
      <alignment horizontal="center" vertical="center"/>
    </xf>
    <xf numFmtId="0" fontId="2" fillId="0" borderId="135" xfId="0" applyNumberFormat="1" applyFont="1" applyFill="1" applyBorder="1" applyAlignment="1">
      <alignment horizontal="center" vertical="center" wrapText="1"/>
    </xf>
    <xf numFmtId="166" fontId="2" fillId="0" borderId="62" xfId="0" applyNumberFormat="1" applyFont="1" applyFill="1" applyBorder="1" applyAlignment="1" applyProtection="1">
      <alignment horizontal="center" vertical="center"/>
    </xf>
    <xf numFmtId="0" fontId="2" fillId="4" borderId="140" xfId="0" applyFont="1" applyFill="1" applyBorder="1" applyAlignment="1">
      <alignment horizontal="center" vertical="center" wrapText="1"/>
    </xf>
    <xf numFmtId="0" fontId="2" fillId="0" borderId="141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30" xfId="0" applyFont="1" applyFill="1" applyBorder="1" applyAlignment="1">
      <alignment horizontal="center"/>
    </xf>
    <xf numFmtId="0" fontId="2" fillId="0" borderId="118" xfId="0" applyFont="1" applyFill="1" applyBorder="1" applyAlignment="1">
      <alignment horizontal="left" vertical="center" wrapText="1"/>
    </xf>
    <xf numFmtId="49" fontId="76" fillId="0" borderId="131" xfId="0" applyNumberFormat="1" applyFont="1" applyFill="1" applyBorder="1" applyAlignment="1">
      <alignment horizontal="center" vertical="center"/>
    </xf>
    <xf numFmtId="1" fontId="2" fillId="0" borderId="127" xfId="0" applyNumberFormat="1" applyFont="1" applyFill="1" applyBorder="1" applyAlignment="1">
      <alignment horizontal="left" vertical="center" wrapText="1"/>
    </xf>
    <xf numFmtId="1" fontId="2" fillId="0" borderId="59" xfId="0" applyNumberFormat="1" applyFont="1" applyFill="1" applyBorder="1" applyAlignment="1">
      <alignment horizontal="left" vertical="center" wrapText="1"/>
    </xf>
    <xf numFmtId="167" fontId="3" fillId="0" borderId="48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0" fontId="14" fillId="4" borderId="18" xfId="5" applyNumberFormat="1" applyFont="1" applyFill="1" applyBorder="1" applyAlignment="1" applyProtection="1">
      <alignment horizontal="center" vertical="center"/>
    </xf>
    <xf numFmtId="49" fontId="14" fillId="4" borderId="18" xfId="0" applyNumberFormat="1" applyFont="1" applyFill="1" applyBorder="1" applyAlignment="1" applyProtection="1">
      <alignment horizontal="center" vertical="center" wrapText="1"/>
    </xf>
    <xf numFmtId="49" fontId="14" fillId="4" borderId="7" xfId="0" applyNumberFormat="1" applyFont="1" applyFill="1" applyBorder="1" applyAlignment="1" applyProtection="1">
      <alignment horizontal="center" vertical="center" wrapText="1"/>
    </xf>
    <xf numFmtId="165" fontId="42" fillId="0" borderId="42" xfId="0" applyNumberFormat="1" applyFont="1" applyFill="1" applyBorder="1" applyAlignment="1" applyProtection="1">
      <alignment vertical="center"/>
    </xf>
    <xf numFmtId="165" fontId="42" fillId="0" borderId="7" xfId="0" applyNumberFormat="1" applyFont="1" applyFill="1" applyBorder="1" applyAlignment="1" applyProtection="1">
      <alignment vertical="center"/>
    </xf>
    <xf numFmtId="165" fontId="42" fillId="0" borderId="0" xfId="0" applyNumberFormat="1" applyFont="1" applyFill="1" applyBorder="1" applyAlignment="1" applyProtection="1">
      <alignment vertical="center"/>
    </xf>
    <xf numFmtId="165" fontId="2" fillId="0" borderId="42" xfId="0" applyNumberFormat="1" applyFont="1" applyFill="1" applyBorder="1" applyAlignment="1" applyProtection="1">
      <alignment vertical="center"/>
    </xf>
    <xf numFmtId="167" fontId="3" fillId="0" borderId="120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vertical="center"/>
    </xf>
    <xf numFmtId="0" fontId="2" fillId="0" borderId="72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wrapText="1"/>
    </xf>
    <xf numFmtId="165" fontId="2" fillId="0" borderId="32" xfId="0" applyNumberFormat="1" applyFont="1" applyFill="1" applyBorder="1" applyAlignment="1" applyProtection="1">
      <alignment horizontal="center" vertical="center" wrapText="1"/>
    </xf>
    <xf numFmtId="166" fontId="2" fillId="0" borderId="32" xfId="0" applyNumberFormat="1" applyFont="1" applyFill="1" applyBorder="1" applyAlignment="1" applyProtection="1">
      <alignment horizontal="center" vertical="center"/>
    </xf>
    <xf numFmtId="166" fontId="2" fillId="0" borderId="66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 wrapText="1"/>
    </xf>
    <xf numFmtId="49" fontId="2" fillId="0" borderId="143" xfId="0" applyNumberFormat="1" applyFont="1" applyFill="1" applyBorder="1" applyAlignment="1">
      <alignment horizontal="center" vertical="center"/>
    </xf>
    <xf numFmtId="0" fontId="2" fillId="0" borderId="143" xfId="0" applyFont="1" applyFill="1" applyBorder="1" applyAlignment="1">
      <alignment horizontal="center" vertical="center" wrapText="1"/>
    </xf>
    <xf numFmtId="165" fontId="2" fillId="0" borderId="136" xfId="0" applyNumberFormat="1" applyFont="1" applyFill="1" applyBorder="1" applyAlignment="1" applyProtection="1">
      <alignment horizontal="center" vertical="center" wrapText="1"/>
    </xf>
    <xf numFmtId="167" fontId="2" fillId="0" borderId="108" xfId="0" applyNumberFormat="1" applyFont="1" applyFill="1" applyBorder="1" applyAlignment="1" applyProtection="1">
      <alignment horizontal="center" vertical="center"/>
    </xf>
    <xf numFmtId="167" fontId="3" fillId="0" borderId="122" xfId="0" applyNumberFormat="1" applyFont="1" applyFill="1" applyBorder="1" applyAlignment="1">
      <alignment horizontal="center" vertical="center" wrapText="1"/>
    </xf>
    <xf numFmtId="0" fontId="7" fillId="0" borderId="85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172" fontId="13" fillId="0" borderId="71" xfId="0" applyNumberFormat="1" applyFont="1" applyFill="1" applyBorder="1" applyAlignment="1" applyProtection="1">
      <alignment horizontal="center" vertical="center"/>
    </xf>
    <xf numFmtId="49" fontId="7" fillId="0" borderId="10" xfId="0" applyNumberFormat="1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center" vertical="center" wrapText="1"/>
    </xf>
    <xf numFmtId="167" fontId="2" fillId="0" borderId="117" xfId="0" applyNumberFormat="1" applyFont="1" applyFill="1" applyBorder="1" applyAlignment="1" applyProtection="1">
      <alignment horizontal="center" vertical="center"/>
    </xf>
    <xf numFmtId="165" fontId="2" fillId="0" borderId="44" xfId="0" applyNumberFormat="1" applyFont="1" applyFill="1" applyBorder="1" applyAlignment="1">
      <alignment horizontal="center" vertical="center" wrapText="1"/>
    </xf>
    <xf numFmtId="165" fontId="2" fillId="0" borderId="84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49" fontId="7" fillId="0" borderId="76" xfId="0" applyNumberFormat="1" applyFont="1" applyFill="1" applyBorder="1" applyAlignment="1">
      <alignment horizontal="left" vertical="center" wrapText="1"/>
    </xf>
    <xf numFmtId="0" fontId="7" fillId="0" borderId="54" xfId="0" applyFont="1" applyFill="1" applyBorder="1" applyAlignment="1">
      <alignment horizontal="center" vertical="center" wrapText="1"/>
    </xf>
    <xf numFmtId="165" fontId="2" fillId="0" borderId="86" xfId="0" applyNumberFormat="1" applyFont="1" applyFill="1" applyBorder="1" applyAlignment="1" applyProtection="1">
      <alignment horizontal="center" vertical="center" wrapText="1"/>
    </xf>
    <xf numFmtId="167" fontId="2" fillId="0" borderId="144" xfId="0" applyNumberFormat="1" applyFont="1" applyFill="1" applyBorder="1" applyAlignment="1" applyProtection="1">
      <alignment horizontal="center" vertical="center"/>
    </xf>
    <xf numFmtId="49" fontId="2" fillId="0" borderId="118" xfId="5" applyNumberFormat="1" applyFont="1" applyFill="1" applyBorder="1" applyAlignment="1">
      <alignment vertical="center" wrapText="1"/>
    </xf>
    <xf numFmtId="49" fontId="2" fillId="0" borderId="118" xfId="5" applyNumberFormat="1" applyFont="1" applyFill="1" applyBorder="1" applyAlignment="1">
      <alignment horizontal="left" vertical="center" wrapText="1"/>
    </xf>
    <xf numFmtId="0" fontId="14" fillId="4" borderId="30" xfId="5" applyNumberFormat="1" applyFont="1" applyFill="1" applyBorder="1" applyAlignment="1" applyProtection="1">
      <alignment horizontal="center" vertical="center"/>
    </xf>
    <xf numFmtId="0" fontId="2" fillId="0" borderId="63" xfId="0" applyFont="1" applyFill="1" applyBorder="1" applyAlignment="1">
      <alignment horizontal="center" vertical="center" wrapText="1"/>
    </xf>
    <xf numFmtId="167" fontId="3" fillId="0" borderId="122" xfId="0" applyNumberFormat="1" applyFont="1" applyFill="1" applyBorder="1" applyAlignment="1" applyProtection="1">
      <alignment horizontal="center" vertical="center" wrapText="1"/>
    </xf>
    <xf numFmtId="166" fontId="2" fillId="0" borderId="63" xfId="0" applyNumberFormat="1" applyFont="1" applyFill="1" applyBorder="1" applyAlignment="1" applyProtection="1">
      <alignment horizontal="center" vertical="center"/>
    </xf>
    <xf numFmtId="49" fontId="2" fillId="0" borderId="66" xfId="0" applyNumberFormat="1" applyFont="1" applyFill="1" applyBorder="1" applyAlignment="1">
      <alignment horizontal="center" vertical="center"/>
    </xf>
    <xf numFmtId="49" fontId="2" fillId="0" borderId="101" xfId="0" applyNumberFormat="1" applyFont="1" applyFill="1" applyBorder="1" applyAlignment="1">
      <alignment horizontal="center" vertical="center"/>
    </xf>
    <xf numFmtId="167" fontId="3" fillId="0" borderId="122" xfId="0" applyNumberFormat="1" applyFont="1" applyFill="1" applyBorder="1" applyAlignment="1">
      <alignment horizontal="center" vertical="center"/>
    </xf>
    <xf numFmtId="0" fontId="3" fillId="0" borderId="30" xfId="0" applyNumberFormat="1" applyFont="1" applyFill="1" applyBorder="1" applyAlignment="1" applyProtection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0" fontId="14" fillId="0" borderId="46" xfId="0" applyNumberFormat="1" applyFont="1" applyFill="1" applyBorder="1" applyAlignment="1" applyProtection="1">
      <alignment horizontal="center" vertical="center"/>
    </xf>
    <xf numFmtId="0" fontId="2" fillId="0" borderId="50" xfId="0" applyNumberFormat="1" applyFont="1" applyFill="1" applyBorder="1" applyAlignment="1">
      <alignment horizontal="center" vertical="center" wrapText="1"/>
    </xf>
    <xf numFmtId="167" fontId="3" fillId="0" borderId="121" xfId="0" applyNumberFormat="1" applyFont="1" applyFill="1" applyBorder="1" applyAlignment="1">
      <alignment horizontal="center" vertical="center" wrapText="1"/>
    </xf>
    <xf numFmtId="0" fontId="2" fillId="0" borderId="57" xfId="0" applyNumberFormat="1" applyFont="1" applyFill="1" applyBorder="1" applyAlignment="1">
      <alignment horizontal="center" vertical="center" wrapText="1"/>
    </xf>
    <xf numFmtId="1" fontId="3" fillId="0" borderId="48" xfId="0" applyNumberFormat="1" applyFont="1" applyFill="1" applyBorder="1" applyAlignment="1">
      <alignment horizontal="center" vertical="center"/>
    </xf>
    <xf numFmtId="1" fontId="2" fillId="0" borderId="70" xfId="0" applyNumberFormat="1" applyFont="1" applyFill="1" applyBorder="1" applyAlignment="1" applyProtection="1">
      <alignment horizontal="center" vertical="center" wrapText="1"/>
    </xf>
    <xf numFmtId="1" fontId="2" fillId="0" borderId="63" xfId="0" applyNumberFormat="1" applyFont="1" applyFill="1" applyBorder="1" applyAlignment="1" applyProtection="1">
      <alignment horizontal="center" vertical="center" wrapText="1"/>
    </xf>
    <xf numFmtId="49" fontId="2" fillId="0" borderId="63" xfId="0" applyNumberFormat="1" applyFont="1" applyFill="1" applyBorder="1" applyAlignment="1">
      <alignment horizontal="center" vertical="center"/>
    </xf>
    <xf numFmtId="0" fontId="2" fillId="0" borderId="140" xfId="0" applyFont="1" applyFill="1" applyBorder="1" applyAlignment="1">
      <alignment horizontal="center" vertical="center" wrapText="1"/>
    </xf>
    <xf numFmtId="49" fontId="2" fillId="0" borderId="135" xfId="0" applyNumberFormat="1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/>
    </xf>
    <xf numFmtId="0" fontId="3" fillId="0" borderId="71" xfId="0" applyNumberFormat="1" applyFont="1" applyFill="1" applyBorder="1" applyAlignment="1" applyProtection="1">
      <alignment horizontal="center" vertical="center"/>
    </xf>
    <xf numFmtId="49" fontId="2" fillId="0" borderId="50" xfId="0" applyNumberFormat="1" applyFont="1" applyFill="1" applyBorder="1" applyAlignment="1">
      <alignment horizontal="center" vertical="center"/>
    </xf>
    <xf numFmtId="0" fontId="3" fillId="0" borderId="85" xfId="0" applyNumberFormat="1" applyFont="1" applyFill="1" applyBorder="1" applyAlignment="1">
      <alignment horizontal="center" vertical="center"/>
    </xf>
    <xf numFmtId="49" fontId="2" fillId="0" borderId="115" xfId="0" applyNumberFormat="1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left" vertical="center" wrapText="1"/>
    </xf>
    <xf numFmtId="0" fontId="2" fillId="0" borderId="72" xfId="0" applyNumberFormat="1" applyFont="1" applyFill="1" applyBorder="1" applyAlignment="1" applyProtection="1">
      <alignment horizontal="center" vertical="center"/>
    </xf>
    <xf numFmtId="167" fontId="3" fillId="0" borderId="119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77" xfId="0" applyNumberFormat="1" applyFont="1" applyFill="1" applyBorder="1" applyAlignment="1">
      <alignment horizontal="left" vertical="center" wrapText="1"/>
    </xf>
    <xf numFmtId="165" fontId="66" fillId="0" borderId="0" xfId="0" applyNumberFormat="1" applyFont="1" applyFill="1" applyBorder="1" applyAlignment="1" applyProtection="1">
      <alignment vertical="center"/>
    </xf>
    <xf numFmtId="49" fontId="2" fillId="0" borderId="75" xfId="0" applyNumberFormat="1" applyFont="1" applyFill="1" applyBorder="1" applyAlignment="1">
      <alignment horizontal="left" vertical="center" wrapText="1"/>
    </xf>
    <xf numFmtId="0" fontId="8" fillId="0" borderId="0" xfId="0" applyFont="1" applyFill="1"/>
    <xf numFmtId="49" fontId="7" fillId="4" borderId="18" xfId="0" applyNumberFormat="1" applyFont="1" applyFill="1" applyBorder="1" applyAlignment="1" applyProtection="1">
      <alignment horizontal="center" vertical="center"/>
    </xf>
    <xf numFmtId="0" fontId="2" fillId="0" borderId="75" xfId="0" applyNumberFormat="1" applyFont="1" applyFill="1" applyBorder="1" applyAlignment="1" applyProtection="1">
      <alignment vertical="center"/>
    </xf>
    <xf numFmtId="0" fontId="2" fillId="0" borderId="84" xfId="0" applyNumberFormat="1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 applyProtection="1">
      <alignment vertical="center"/>
    </xf>
    <xf numFmtId="0" fontId="2" fillId="0" borderId="137" xfId="0" applyNumberFormat="1" applyFont="1" applyFill="1" applyBorder="1" applyAlignment="1">
      <alignment horizontal="center" vertical="center" wrapText="1"/>
    </xf>
    <xf numFmtId="0" fontId="2" fillId="0" borderId="84" xfId="0" applyFont="1" applyFill="1" applyBorder="1" applyAlignment="1">
      <alignment vertical="center" wrapText="1"/>
    </xf>
    <xf numFmtId="0" fontId="2" fillId="0" borderId="76" xfId="0" applyFont="1" applyFill="1" applyBorder="1" applyAlignment="1">
      <alignment vertical="center" wrapText="1"/>
    </xf>
    <xf numFmtId="171" fontId="2" fillId="0" borderId="49" xfId="0" applyNumberFormat="1" applyFont="1" applyFill="1" applyBorder="1" applyAlignment="1" applyProtection="1">
      <alignment vertical="center"/>
    </xf>
    <xf numFmtId="167" fontId="2" fillId="0" borderId="117" xfId="0" applyNumberFormat="1" applyFont="1" applyFill="1" applyBorder="1" applyAlignment="1">
      <alignment horizontal="center" vertical="center"/>
    </xf>
    <xf numFmtId="167" fontId="2" fillId="0" borderId="108" xfId="0" applyNumberFormat="1" applyFont="1" applyFill="1" applyBorder="1" applyAlignment="1">
      <alignment horizontal="center" vertical="center"/>
    </xf>
    <xf numFmtId="167" fontId="2" fillId="0" borderId="145" xfId="0" applyNumberFormat="1" applyFont="1" applyFill="1" applyBorder="1" applyAlignment="1">
      <alignment horizontal="center" vertical="center"/>
    </xf>
    <xf numFmtId="167" fontId="2" fillId="0" borderId="112" xfId="0" applyNumberFormat="1" applyFont="1" applyFill="1" applyBorder="1" applyAlignment="1" applyProtection="1">
      <alignment horizontal="center" vertical="center"/>
    </xf>
    <xf numFmtId="167" fontId="2" fillId="0" borderId="103" xfId="0" applyNumberFormat="1" applyFont="1" applyFill="1" applyBorder="1" applyAlignment="1" applyProtection="1">
      <alignment horizontal="center" vertical="center"/>
    </xf>
    <xf numFmtId="167" fontId="2" fillId="0" borderId="146" xfId="0" applyNumberFormat="1" applyFont="1" applyFill="1" applyBorder="1" applyAlignment="1" applyProtection="1">
      <alignment horizontal="center" vertical="center"/>
    </xf>
    <xf numFmtId="167" fontId="2" fillId="0" borderId="147" xfId="0" applyNumberFormat="1" applyFont="1" applyFill="1" applyBorder="1" applyAlignment="1" applyProtection="1">
      <alignment horizontal="center" vertical="center" wrapText="1"/>
    </xf>
    <xf numFmtId="167" fontId="2" fillId="0" borderId="108" xfId="0" applyNumberFormat="1" applyFont="1" applyFill="1" applyBorder="1" applyAlignment="1" applyProtection="1">
      <alignment horizontal="center" vertical="center" wrapText="1"/>
    </xf>
    <xf numFmtId="167" fontId="2" fillId="0" borderId="108" xfId="0" applyNumberFormat="1" applyFont="1" applyFill="1" applyBorder="1" applyAlignment="1">
      <alignment horizontal="center" vertical="center" wrapText="1"/>
    </xf>
    <xf numFmtId="167" fontId="2" fillId="0" borderId="117" xfId="0" applyNumberFormat="1" applyFont="1" applyFill="1" applyBorder="1" applyAlignment="1" applyProtection="1">
      <alignment horizontal="center" vertical="center" wrapText="1"/>
    </xf>
    <xf numFmtId="167" fontId="2" fillId="0" borderId="117" xfId="0" applyNumberFormat="1" applyFont="1" applyFill="1" applyBorder="1" applyAlignment="1">
      <alignment horizontal="center" vertical="center" wrapText="1"/>
    </xf>
    <xf numFmtId="167" fontId="2" fillId="0" borderId="147" xfId="0" applyNumberFormat="1" applyFont="1" applyFill="1" applyBorder="1" applyAlignment="1">
      <alignment horizontal="center" vertical="center" wrapText="1"/>
    </xf>
    <xf numFmtId="167" fontId="2" fillId="0" borderId="145" xfId="0" applyNumberFormat="1" applyFont="1" applyFill="1" applyBorder="1" applyAlignment="1" applyProtection="1">
      <alignment horizontal="center" vertical="center"/>
    </xf>
    <xf numFmtId="167" fontId="2" fillId="0" borderId="147" xfId="0" applyNumberFormat="1" applyFont="1" applyFill="1" applyBorder="1" applyAlignment="1">
      <alignment horizontal="center" vertical="center"/>
    </xf>
    <xf numFmtId="167" fontId="2" fillId="0" borderId="146" xfId="0" applyNumberFormat="1" applyFont="1" applyFill="1" applyBorder="1" applyAlignment="1">
      <alignment horizontal="center" vertical="center" wrapText="1"/>
    </xf>
    <xf numFmtId="167" fontId="2" fillId="0" borderId="145" xfId="0" applyNumberFormat="1" applyFont="1" applyFill="1" applyBorder="1" applyAlignment="1">
      <alignment horizontal="center" vertical="center" wrapText="1"/>
    </xf>
    <xf numFmtId="49" fontId="2" fillId="0" borderId="85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 applyProtection="1">
      <alignment horizontal="center" vertical="center"/>
    </xf>
    <xf numFmtId="0" fontId="2" fillId="0" borderId="84" xfId="0" applyFont="1" applyFill="1" applyBorder="1" applyAlignment="1">
      <alignment horizontal="center"/>
    </xf>
    <xf numFmtId="0" fontId="2" fillId="4" borderId="85" xfId="0" applyFont="1" applyFill="1" applyBorder="1" applyAlignment="1">
      <alignment vertical="center" wrapText="1"/>
    </xf>
    <xf numFmtId="0" fontId="2" fillId="4" borderId="44" xfId="0" applyFont="1" applyFill="1" applyBorder="1" applyAlignment="1">
      <alignment vertical="center" wrapText="1"/>
    </xf>
    <xf numFmtId="167" fontId="3" fillId="0" borderId="121" xfId="0" applyNumberFormat="1" applyFont="1" applyFill="1" applyBorder="1" applyAlignment="1">
      <alignment horizontal="center" vertical="center"/>
    </xf>
    <xf numFmtId="167" fontId="3" fillId="0" borderId="119" xfId="0" applyNumberFormat="1" applyFont="1" applyFill="1" applyBorder="1" applyAlignment="1">
      <alignment horizontal="center" vertical="center"/>
    </xf>
    <xf numFmtId="0" fontId="2" fillId="0" borderId="12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167" fontId="0" fillId="0" borderId="7" xfId="0" applyNumberFormat="1" applyBorder="1" applyAlignment="1">
      <alignment horizontal="center"/>
    </xf>
    <xf numFmtId="166" fontId="2" fillId="0" borderId="50" xfId="0" applyNumberFormat="1" applyFont="1" applyFill="1" applyBorder="1" applyAlignment="1" applyProtection="1">
      <alignment horizontal="center" vertical="center" wrapText="1"/>
    </xf>
    <xf numFmtId="166" fontId="2" fillId="0" borderId="3" xfId="0" applyNumberFormat="1" applyFont="1" applyFill="1" applyBorder="1" applyAlignment="1" applyProtection="1">
      <alignment horizontal="center" vertical="center" wrapText="1"/>
    </xf>
    <xf numFmtId="166" fontId="2" fillId="0" borderId="58" xfId="0" applyNumberFormat="1" applyFont="1" applyFill="1" applyBorder="1" applyAlignment="1" applyProtection="1">
      <alignment horizontal="center" vertical="center" wrapText="1"/>
    </xf>
    <xf numFmtId="166" fontId="2" fillId="0" borderId="73" xfId="0" applyNumberFormat="1" applyFont="1" applyFill="1" applyBorder="1" applyAlignment="1" applyProtection="1">
      <alignment horizontal="center" vertical="center" wrapText="1"/>
    </xf>
    <xf numFmtId="166" fontId="2" fillId="0" borderId="24" xfId="0" applyNumberFormat="1" applyFont="1" applyFill="1" applyBorder="1" applyAlignment="1" applyProtection="1">
      <alignment horizontal="center" vertical="center" wrapText="1"/>
    </xf>
    <xf numFmtId="166" fontId="2" fillId="0" borderId="34" xfId="0" applyNumberFormat="1" applyFont="1" applyFill="1" applyBorder="1" applyAlignment="1" applyProtection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 applyProtection="1">
      <alignment horizontal="center" vertical="center"/>
    </xf>
    <xf numFmtId="0" fontId="14" fillId="0" borderId="19" xfId="0" applyNumberFormat="1" applyFont="1" applyFill="1" applyBorder="1" applyAlignment="1" applyProtection="1">
      <alignment horizontal="center" vertical="center"/>
    </xf>
    <xf numFmtId="167" fontId="2" fillId="0" borderId="19" xfId="0" applyNumberFormat="1" applyFont="1" applyFill="1" applyBorder="1" applyAlignment="1" applyProtection="1">
      <alignment horizontal="center" vertical="center"/>
    </xf>
    <xf numFmtId="165" fontId="77" fillId="0" borderId="0" xfId="0" applyNumberFormat="1" applyFont="1" applyFill="1" applyBorder="1" applyAlignment="1" applyProtection="1">
      <alignment vertical="center"/>
    </xf>
    <xf numFmtId="0" fontId="77" fillId="0" borderId="43" xfId="0" applyFont="1" applyFill="1" applyBorder="1" applyAlignment="1">
      <alignment horizontal="center" vertical="center" wrapText="1"/>
    </xf>
    <xf numFmtId="0" fontId="77" fillId="0" borderId="42" xfId="0" applyFont="1" applyFill="1" applyBorder="1"/>
    <xf numFmtId="0" fontId="77" fillId="0" borderId="42" xfId="0" applyFont="1" applyFill="1" applyBorder="1" applyAlignment="1">
      <alignment horizontal="center" wrapText="1"/>
    </xf>
    <xf numFmtId="0" fontId="77" fillId="0" borderId="42" xfId="0" applyFont="1" applyFill="1" applyBorder="1" applyAlignment="1">
      <alignment horizontal="center" vertical="center" wrapText="1"/>
    </xf>
    <xf numFmtId="165" fontId="77" fillId="0" borderId="42" xfId="0" applyNumberFormat="1" applyFont="1" applyFill="1" applyBorder="1" applyAlignment="1" applyProtection="1">
      <alignment vertical="center"/>
    </xf>
    <xf numFmtId="165" fontId="2" fillId="0" borderId="63" xfId="0" applyNumberFormat="1" applyFont="1" applyFill="1" applyBorder="1" applyAlignment="1" applyProtection="1">
      <alignment horizontal="center" vertical="center" wrapText="1"/>
    </xf>
    <xf numFmtId="167" fontId="2" fillId="0" borderId="145" xfId="0" applyNumberFormat="1" applyFont="1" applyFill="1" applyBorder="1" applyAlignment="1" applyProtection="1">
      <alignment horizontal="center" vertical="center" wrapText="1"/>
    </xf>
    <xf numFmtId="49" fontId="2" fillId="0" borderId="148" xfId="0" applyNumberFormat="1" applyFont="1" applyFill="1" applyBorder="1" applyAlignment="1">
      <alignment horizontal="center" vertical="center" wrapText="1"/>
    </xf>
    <xf numFmtId="1" fontId="3" fillId="0" borderId="48" xfId="0" applyNumberFormat="1" applyFont="1" applyFill="1" applyBorder="1" applyAlignment="1">
      <alignment horizontal="center" vertical="center" wrapText="1"/>
    </xf>
    <xf numFmtId="1" fontId="3" fillId="0" borderId="19" xfId="0" applyNumberFormat="1" applyFont="1" applyFill="1" applyBorder="1" applyAlignment="1">
      <alignment horizontal="center" vertical="center" wrapText="1"/>
    </xf>
    <xf numFmtId="0" fontId="3" fillId="0" borderId="48" xfId="5" applyFont="1" applyFill="1" applyBorder="1" applyAlignment="1">
      <alignment vertical="center" wrapText="1"/>
    </xf>
    <xf numFmtId="0" fontId="3" fillId="0" borderId="19" xfId="5" applyFont="1" applyFill="1" applyBorder="1" applyAlignment="1">
      <alignment vertical="center" wrapText="1"/>
    </xf>
    <xf numFmtId="0" fontId="3" fillId="0" borderId="132" xfId="5" applyFont="1" applyFill="1" applyBorder="1" applyAlignment="1">
      <alignment vertical="center" wrapText="1"/>
    </xf>
    <xf numFmtId="165" fontId="7" fillId="0" borderId="0" xfId="0" applyNumberFormat="1" applyFont="1" applyFill="1" applyBorder="1" applyAlignment="1" applyProtection="1">
      <alignment horizontal="center" vertical="center"/>
    </xf>
    <xf numFmtId="165" fontId="4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49" fontId="78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center" vertical="center"/>
    </xf>
    <xf numFmtId="49" fontId="78" fillId="0" borderId="0" xfId="0" applyNumberFormat="1" applyFont="1" applyFill="1" applyBorder="1" applyAlignment="1">
      <alignment vertical="center" wrapText="1"/>
    </xf>
    <xf numFmtId="49" fontId="79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49" fontId="2" fillId="0" borderId="79" xfId="0" applyNumberFormat="1" applyFont="1" applyFill="1" applyBorder="1" applyAlignment="1">
      <alignment horizontal="center" vertical="center"/>
    </xf>
    <xf numFmtId="49" fontId="2" fillId="0" borderId="149" xfId="0" applyNumberFormat="1" applyFont="1" applyFill="1" applyBorder="1" applyAlignment="1">
      <alignment horizontal="center" vertical="center" wrapText="1"/>
    </xf>
    <xf numFmtId="49" fontId="7" fillId="0" borderId="75" xfId="0" applyNumberFormat="1" applyFont="1" applyFill="1" applyBorder="1" applyAlignment="1">
      <alignment horizontal="left" vertical="center" wrapText="1"/>
    </xf>
    <xf numFmtId="0" fontId="7" fillId="0" borderId="72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65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0" fontId="2" fillId="0" borderId="150" xfId="0" applyFont="1" applyFill="1" applyBorder="1" applyAlignment="1">
      <alignment horizontal="center" vertical="center" wrapText="1"/>
    </xf>
    <xf numFmtId="1" fontId="2" fillId="0" borderId="69" xfId="0" applyNumberFormat="1" applyFont="1" applyFill="1" applyBorder="1" applyAlignment="1">
      <alignment vertical="center" wrapText="1"/>
    </xf>
    <xf numFmtId="167" fontId="3" fillId="0" borderId="35" xfId="0" applyNumberFormat="1" applyFont="1" applyFill="1" applyBorder="1" applyAlignment="1">
      <alignment horizontal="center" vertical="center" wrapText="1"/>
    </xf>
    <xf numFmtId="167" fontId="3" fillId="0" borderId="136" xfId="0" applyNumberFormat="1" applyFont="1" applyFill="1" applyBorder="1" applyAlignment="1">
      <alignment horizontal="center" vertical="center" wrapText="1"/>
    </xf>
    <xf numFmtId="167" fontId="2" fillId="0" borderId="122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/>
    </xf>
    <xf numFmtId="167" fontId="3" fillId="0" borderId="112" xfId="0" applyNumberFormat="1" applyFont="1" applyFill="1" applyBorder="1" applyAlignment="1" applyProtection="1">
      <alignment horizontal="center" vertical="center"/>
    </xf>
    <xf numFmtId="167" fontId="3" fillId="0" borderId="108" xfId="0" applyNumberFormat="1" applyFont="1" applyFill="1" applyBorder="1" applyAlignment="1">
      <alignment horizontal="center" vertical="center" wrapText="1"/>
    </xf>
    <xf numFmtId="167" fontId="3" fillId="0" borderId="146" xfId="0" applyNumberFormat="1" applyFont="1" applyFill="1" applyBorder="1" applyAlignment="1" applyProtection="1">
      <alignment horizontal="center" vertical="center"/>
    </xf>
    <xf numFmtId="167" fontId="3" fillId="0" borderId="147" xfId="0" applyNumberFormat="1" applyFont="1" applyFill="1" applyBorder="1" applyAlignment="1">
      <alignment horizontal="center" vertical="center" wrapText="1"/>
    </xf>
    <xf numFmtId="167" fontId="3" fillId="0" borderId="147" xfId="0" applyNumberFormat="1" applyFont="1" applyFill="1" applyBorder="1" applyAlignment="1">
      <alignment horizontal="center" vertical="center"/>
    </xf>
    <xf numFmtId="167" fontId="3" fillId="0" borderId="145" xfId="0" applyNumberFormat="1" applyFont="1" applyFill="1" applyBorder="1" applyAlignment="1">
      <alignment horizontal="center" vertical="center" wrapText="1"/>
    </xf>
    <xf numFmtId="167" fontId="3" fillId="0" borderId="117" xfId="0" applyNumberFormat="1" applyFont="1" applyFill="1" applyBorder="1" applyAlignment="1">
      <alignment horizontal="center" vertical="center" wrapText="1"/>
    </xf>
    <xf numFmtId="167" fontId="3" fillId="0" borderId="126" xfId="0" applyNumberFormat="1" applyFont="1" applyFill="1" applyBorder="1" applyAlignment="1">
      <alignment horizontal="center" vertical="center" wrapText="1"/>
    </xf>
    <xf numFmtId="167" fontId="3" fillId="0" borderId="145" xfId="0" applyNumberFormat="1" applyFont="1" applyFill="1" applyBorder="1" applyAlignment="1">
      <alignment horizontal="center" vertical="center"/>
    </xf>
    <xf numFmtId="167" fontId="3" fillId="0" borderId="63" xfId="0" applyNumberFormat="1" applyFont="1" applyFill="1" applyBorder="1" applyAlignment="1" applyProtection="1">
      <alignment horizontal="center" vertical="center"/>
    </xf>
    <xf numFmtId="167" fontId="3" fillId="0" borderId="86" xfId="0" applyNumberFormat="1" applyFont="1" applyFill="1" applyBorder="1" applyAlignment="1" applyProtection="1">
      <alignment horizontal="center" vertical="center"/>
    </xf>
    <xf numFmtId="0" fontId="3" fillId="0" borderId="151" xfId="0" applyNumberFormat="1" applyFont="1" applyFill="1" applyBorder="1" applyAlignment="1" applyProtection="1">
      <alignment horizontal="center" vertical="center" wrapText="1"/>
    </xf>
    <xf numFmtId="167" fontId="3" fillId="0" borderId="19" xfId="0" applyNumberFormat="1" applyFont="1" applyFill="1" applyBorder="1" applyAlignment="1" applyProtection="1">
      <alignment horizontal="center" vertical="center"/>
    </xf>
    <xf numFmtId="49" fontId="2" fillId="0" borderId="63" xfId="0" applyNumberFormat="1" applyFont="1" applyFill="1" applyBorder="1" applyAlignment="1">
      <alignment horizontal="left" vertical="center" wrapText="1"/>
    </xf>
    <xf numFmtId="49" fontId="2" fillId="0" borderId="142" xfId="0" applyNumberFormat="1" applyFont="1" applyFill="1" applyBorder="1" applyAlignment="1">
      <alignment horizontal="left" vertical="center" wrapText="1"/>
    </xf>
    <xf numFmtId="1" fontId="2" fillId="0" borderId="135" xfId="0" applyNumberFormat="1" applyFont="1" applyFill="1" applyBorder="1" applyAlignment="1">
      <alignment horizontal="center" vertical="center"/>
    </xf>
    <xf numFmtId="1" fontId="2" fillId="0" borderId="62" xfId="0" applyNumberFormat="1" applyFont="1" applyFill="1" applyBorder="1" applyAlignment="1">
      <alignment horizontal="center" vertical="center" wrapText="1"/>
    </xf>
    <xf numFmtId="0" fontId="2" fillId="0" borderId="62" xfId="0" applyNumberFormat="1" applyFont="1" applyFill="1" applyBorder="1" applyAlignment="1">
      <alignment horizontal="center" vertical="center"/>
    </xf>
    <xf numFmtId="49" fontId="2" fillId="0" borderId="75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left" vertical="center" wrapText="1"/>
    </xf>
    <xf numFmtId="0" fontId="2" fillId="0" borderId="152" xfId="0" applyFont="1" applyFill="1" applyBorder="1" applyAlignment="1">
      <alignment horizontal="center" vertical="center" wrapText="1"/>
    </xf>
    <xf numFmtId="165" fontId="13" fillId="0" borderId="52" xfId="0" applyNumberFormat="1" applyFont="1" applyFill="1" applyBorder="1" applyAlignment="1" applyProtection="1">
      <alignment horizontal="center" vertical="center"/>
    </xf>
    <xf numFmtId="0" fontId="2" fillId="0" borderId="115" xfId="0" applyFont="1" applyFill="1" applyBorder="1" applyAlignment="1">
      <alignment horizontal="center" vertical="center" wrapText="1"/>
    </xf>
    <xf numFmtId="0" fontId="2" fillId="0" borderId="82" xfId="0" applyFont="1" applyFill="1" applyBorder="1" applyAlignment="1">
      <alignment horizontal="center"/>
    </xf>
    <xf numFmtId="0" fontId="2" fillId="0" borderId="88" xfId="0" applyFont="1" applyFill="1" applyBorder="1" applyAlignment="1">
      <alignment horizontal="center"/>
    </xf>
    <xf numFmtId="0" fontId="2" fillId="4" borderId="115" xfId="0" applyFont="1" applyFill="1" applyBorder="1" applyAlignment="1">
      <alignment vertical="center" wrapText="1"/>
    </xf>
    <xf numFmtId="0" fontId="2" fillId="4" borderId="82" xfId="0" applyFont="1" applyFill="1" applyBorder="1" applyAlignment="1">
      <alignment vertical="center" wrapText="1"/>
    </xf>
    <xf numFmtId="0" fontId="2" fillId="4" borderId="153" xfId="0" applyFont="1" applyFill="1" applyBorder="1" applyAlignment="1">
      <alignment vertical="center" wrapText="1"/>
    </xf>
    <xf numFmtId="0" fontId="2" fillId="0" borderId="82" xfId="0" applyFont="1" applyFill="1" applyBorder="1" applyAlignment="1">
      <alignment vertical="center" wrapText="1"/>
    </xf>
    <xf numFmtId="0" fontId="2" fillId="0" borderId="88" xfId="0" applyFont="1" applyFill="1" applyBorder="1" applyAlignment="1">
      <alignment vertical="center" wrapText="1"/>
    </xf>
    <xf numFmtId="49" fontId="2" fillId="0" borderId="48" xfId="0" applyNumberFormat="1" applyFont="1" applyFill="1" applyBorder="1" applyAlignment="1">
      <alignment horizontal="center" vertical="center"/>
    </xf>
    <xf numFmtId="167" fontId="2" fillId="0" borderId="49" xfId="0" applyNumberFormat="1" applyFont="1" applyFill="1" applyBorder="1" applyAlignment="1" applyProtection="1">
      <alignment horizontal="center" vertical="center"/>
    </xf>
    <xf numFmtId="167" fontId="3" fillId="0" borderId="26" xfId="0" applyNumberFormat="1" applyFont="1" applyFill="1" applyBorder="1" applyAlignment="1">
      <alignment horizontal="center" vertical="center" wrapText="1"/>
    </xf>
    <xf numFmtId="167" fontId="2" fillId="0" borderId="48" xfId="0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 wrapText="1"/>
    </xf>
    <xf numFmtId="167" fontId="2" fillId="0" borderId="92" xfId="0" applyNumberFormat="1" applyFont="1" applyFill="1" applyBorder="1" applyAlignment="1">
      <alignment horizontal="center" vertical="center" wrapText="1"/>
    </xf>
    <xf numFmtId="167" fontId="2" fillId="0" borderId="15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7" fontId="3" fillId="0" borderId="147" xfId="0" applyNumberFormat="1" applyFont="1" applyFill="1" applyBorder="1" applyAlignment="1" applyProtection="1">
      <alignment horizontal="center" vertical="center"/>
    </xf>
    <xf numFmtId="167" fontId="3" fillId="0" borderId="108" xfId="0" applyNumberFormat="1" applyFont="1" applyFill="1" applyBorder="1" applyAlignment="1" applyProtection="1">
      <alignment horizontal="center" vertical="center"/>
    </xf>
    <xf numFmtId="167" fontId="3" fillId="0" borderId="147" xfId="0" applyNumberFormat="1" applyFont="1" applyFill="1" applyBorder="1" applyAlignment="1" applyProtection="1">
      <alignment horizontal="center" vertical="center" wrapText="1"/>
    </xf>
    <xf numFmtId="167" fontId="3" fillId="0" borderId="117" xfId="0" applyNumberFormat="1" applyFont="1" applyFill="1" applyBorder="1" applyAlignment="1" applyProtection="1">
      <alignment horizontal="center" vertical="center"/>
    </xf>
    <xf numFmtId="167" fontId="3" fillId="0" borderId="103" xfId="0" applyNumberFormat="1" applyFont="1" applyFill="1" applyBorder="1" applyAlignment="1" applyProtection="1">
      <alignment horizontal="center" vertical="center"/>
    </xf>
    <xf numFmtId="167" fontId="3" fillId="0" borderId="126" xfId="0" applyNumberFormat="1" applyFont="1" applyFill="1" applyBorder="1" applyAlignment="1" applyProtection="1">
      <alignment horizontal="center" vertical="center"/>
    </xf>
    <xf numFmtId="167" fontId="3" fillId="0" borderId="154" xfId="0" applyNumberFormat="1" applyFont="1" applyFill="1" applyBorder="1" applyAlignment="1" applyProtection="1">
      <alignment horizontal="center" vertical="center"/>
    </xf>
    <xf numFmtId="167" fontId="3" fillId="0" borderId="49" xfId="0" applyNumberFormat="1" applyFont="1" applyFill="1" applyBorder="1" applyAlignment="1" applyProtection="1">
      <alignment horizontal="center" vertical="center"/>
    </xf>
    <xf numFmtId="49" fontId="2" fillId="0" borderId="72" xfId="0" applyNumberFormat="1" applyFont="1" applyFill="1" applyBorder="1" applyAlignment="1">
      <alignment horizontal="center" vertical="center"/>
    </xf>
    <xf numFmtId="49" fontId="3" fillId="0" borderId="62" xfId="0" applyNumberFormat="1" applyFont="1" applyFill="1" applyBorder="1" applyAlignment="1">
      <alignment horizontal="center" vertical="center"/>
    </xf>
    <xf numFmtId="0" fontId="3" fillId="0" borderId="142" xfId="0" applyNumberFormat="1" applyFont="1" applyFill="1" applyBorder="1" applyAlignment="1" applyProtection="1">
      <alignment horizontal="center" vertical="center"/>
    </xf>
    <xf numFmtId="0" fontId="3" fillId="0" borderId="135" xfId="0" applyNumberFormat="1" applyFont="1" applyFill="1" applyBorder="1" applyAlignment="1">
      <alignment horizontal="center" vertical="center"/>
    </xf>
    <xf numFmtId="0" fontId="3" fillId="0" borderId="62" xfId="0" applyNumberFormat="1" applyFont="1" applyFill="1" applyBorder="1" applyAlignment="1">
      <alignment horizontal="center" vertical="center"/>
    </xf>
    <xf numFmtId="49" fontId="2" fillId="0" borderId="135" xfId="0" applyNumberFormat="1" applyFont="1" applyFill="1" applyBorder="1" applyAlignment="1">
      <alignment horizontal="center" vertical="center" wrapText="1"/>
    </xf>
    <xf numFmtId="1" fontId="2" fillId="0" borderId="69" xfId="0" applyNumberFormat="1" applyFont="1" applyFill="1" applyBorder="1" applyAlignment="1">
      <alignment horizontal="left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/>
    </xf>
    <xf numFmtId="0" fontId="2" fillId="0" borderId="150" xfId="0" applyFont="1" applyFill="1" applyBorder="1" applyAlignment="1">
      <alignment horizontal="center"/>
    </xf>
    <xf numFmtId="0" fontId="2" fillId="4" borderId="135" xfId="0" applyFont="1" applyFill="1" applyBorder="1" applyAlignment="1">
      <alignment vertical="center" wrapText="1"/>
    </xf>
    <xf numFmtId="0" fontId="2" fillId="4" borderId="62" xfId="0" applyFont="1" applyFill="1" applyBorder="1" applyAlignment="1">
      <alignment vertical="center" wrapText="1"/>
    </xf>
    <xf numFmtId="0" fontId="2" fillId="4" borderId="155" xfId="0" applyFont="1" applyFill="1" applyBorder="1" applyAlignment="1">
      <alignment vertical="center" wrapText="1"/>
    </xf>
    <xf numFmtId="0" fontId="2" fillId="0" borderId="62" xfId="0" applyFont="1" applyFill="1" applyBorder="1" applyAlignment="1">
      <alignment vertical="center" wrapText="1"/>
    </xf>
    <xf numFmtId="0" fontId="2" fillId="0" borderId="150" xfId="0" applyFont="1" applyFill="1" applyBorder="1" applyAlignment="1">
      <alignment vertical="center" wrapText="1"/>
    </xf>
    <xf numFmtId="165" fontId="13" fillId="0" borderId="61" xfId="0" applyNumberFormat="1" applyFont="1" applyFill="1" applyBorder="1" applyAlignment="1" applyProtection="1">
      <alignment horizontal="center" vertical="center"/>
    </xf>
    <xf numFmtId="0" fontId="14" fillId="0" borderId="132" xfId="0" applyNumberFormat="1" applyFont="1" applyFill="1" applyBorder="1" applyAlignment="1" applyProtection="1">
      <alignment horizontal="center" vertical="center"/>
    </xf>
    <xf numFmtId="167" fontId="2" fillId="0" borderId="122" xfId="0" applyNumberFormat="1" applyFont="1" applyFill="1" applyBorder="1" applyAlignment="1" applyProtection="1">
      <alignment horizontal="center" vertical="center"/>
    </xf>
    <xf numFmtId="167" fontId="3" fillId="0" borderId="108" xfId="0" applyNumberFormat="1" applyFont="1" applyFill="1" applyBorder="1" applyAlignment="1" applyProtection="1">
      <alignment horizontal="center" vertical="center" wrapText="1"/>
    </xf>
    <xf numFmtId="167" fontId="3" fillId="0" borderId="145" xfId="0" applyNumberFormat="1" applyFont="1" applyFill="1" applyBorder="1" applyAlignment="1" applyProtection="1">
      <alignment horizontal="center" vertical="center"/>
    </xf>
    <xf numFmtId="167" fontId="3" fillId="0" borderId="126" xfId="0" applyNumberFormat="1" applyFont="1" applyFill="1" applyBorder="1" applyAlignment="1">
      <alignment horizontal="center" vertical="center"/>
    </xf>
    <xf numFmtId="167" fontId="3" fillId="0" borderId="114" xfId="0" applyNumberFormat="1" applyFont="1" applyFill="1" applyBorder="1" applyAlignment="1" applyProtection="1">
      <alignment horizontal="center" vertical="center"/>
    </xf>
    <xf numFmtId="167" fontId="3" fillId="0" borderId="122" xfId="0" applyNumberFormat="1" applyFont="1" applyFill="1" applyBorder="1" applyAlignment="1" applyProtection="1">
      <alignment horizontal="center" vertical="center"/>
    </xf>
    <xf numFmtId="49" fontId="2" fillId="0" borderId="46" xfId="0" applyNumberFormat="1" applyFont="1" applyFill="1" applyBorder="1" applyAlignment="1">
      <alignment horizontal="left" vertical="center" wrapText="1"/>
    </xf>
    <xf numFmtId="49" fontId="2" fillId="0" borderId="33" xfId="0" applyNumberFormat="1" applyFont="1" applyFill="1" applyBorder="1" applyAlignment="1">
      <alignment horizontal="center" vertical="center"/>
    </xf>
    <xf numFmtId="49" fontId="2" fillId="0" borderId="46" xfId="0" applyNumberFormat="1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 wrapText="1"/>
    </xf>
    <xf numFmtId="1" fontId="2" fillId="0" borderId="33" xfId="0" applyNumberFormat="1" applyFont="1" applyFill="1" applyBorder="1" applyAlignment="1">
      <alignment horizontal="center" vertical="center" wrapText="1"/>
    </xf>
    <xf numFmtId="1" fontId="2" fillId="0" borderId="33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 vertical="center"/>
    </xf>
    <xf numFmtId="165" fontId="2" fillId="0" borderId="33" xfId="0" applyNumberFormat="1" applyFont="1" applyFill="1" applyBorder="1" applyAlignment="1" applyProtection="1">
      <alignment horizontal="center" vertical="center"/>
    </xf>
    <xf numFmtId="0" fontId="2" fillId="0" borderId="75" xfId="0" applyNumberFormat="1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2" fillId="4" borderId="155" xfId="0" applyFont="1" applyFill="1" applyBorder="1" applyAlignment="1">
      <alignment horizontal="center" vertical="center" wrapText="1"/>
    </xf>
    <xf numFmtId="167" fontId="3" fillId="0" borderId="108" xfId="0" applyNumberFormat="1" applyFont="1" applyFill="1" applyBorder="1" applyAlignment="1">
      <alignment horizontal="center" vertical="center"/>
    </xf>
    <xf numFmtId="167" fontId="3" fillId="0" borderId="144" xfId="0" applyNumberFormat="1" applyFont="1" applyFill="1" applyBorder="1" applyAlignment="1" applyProtection="1">
      <alignment horizontal="center" vertical="center"/>
    </xf>
    <xf numFmtId="167" fontId="3" fillId="0" borderId="112" xfId="0" applyNumberFormat="1" applyFont="1" applyFill="1" applyBorder="1" applyAlignment="1">
      <alignment horizontal="center" vertical="center"/>
    </xf>
    <xf numFmtId="49" fontId="76" fillId="0" borderId="79" xfId="0" applyNumberFormat="1" applyFont="1" applyFill="1" applyBorder="1" applyAlignment="1">
      <alignment horizontal="center" vertical="center"/>
    </xf>
    <xf numFmtId="49" fontId="2" fillId="0" borderId="61" xfId="0" applyNumberFormat="1" applyFont="1" applyFill="1" applyBorder="1" applyAlignment="1">
      <alignment horizontal="center" vertical="center"/>
    </xf>
    <xf numFmtId="167" fontId="3" fillId="0" borderId="156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76" fillId="0" borderId="33" xfId="0" applyNumberFormat="1" applyFont="1" applyFill="1" applyBorder="1" applyAlignment="1">
      <alignment horizontal="center" vertical="center" wrapText="1"/>
    </xf>
    <xf numFmtId="0" fontId="76" fillId="0" borderId="75" xfId="0" applyNumberFormat="1" applyFont="1" applyFill="1" applyBorder="1" applyAlignment="1">
      <alignment horizontal="center" vertical="center" wrapText="1"/>
    </xf>
    <xf numFmtId="49" fontId="2" fillId="0" borderId="157" xfId="0" applyNumberFormat="1" applyFont="1" applyFill="1" applyBorder="1" applyAlignment="1">
      <alignment horizontal="left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167" fontId="0" fillId="0" borderId="18" xfId="0" applyNumberFormat="1" applyBorder="1"/>
    <xf numFmtId="167" fontId="0" fillId="0" borderId="10" xfId="0" applyNumberFormat="1" applyBorder="1" applyAlignment="1">
      <alignment horizontal="center"/>
    </xf>
    <xf numFmtId="167" fontId="0" fillId="0" borderId="25" xfId="0" applyNumberFormat="1" applyBorder="1" applyAlignment="1">
      <alignment horizontal="center"/>
    </xf>
    <xf numFmtId="167" fontId="44" fillId="0" borderId="18" xfId="0" applyNumberFormat="1" applyFont="1" applyBorder="1"/>
    <xf numFmtId="167" fontId="44" fillId="0" borderId="54" xfId="0" applyNumberFormat="1" applyFont="1" applyBorder="1"/>
    <xf numFmtId="167" fontId="45" fillId="0" borderId="7" xfId="0" applyNumberFormat="1" applyFont="1" applyBorder="1" applyAlignment="1">
      <alignment horizontal="center"/>
    </xf>
    <xf numFmtId="167" fontId="45" fillId="0" borderId="10" xfId="0" applyNumberFormat="1" applyFont="1" applyBorder="1" applyAlignment="1">
      <alignment horizontal="center"/>
    </xf>
    <xf numFmtId="167" fontId="44" fillId="0" borderId="72" xfId="0" applyNumberFormat="1" applyFont="1" applyBorder="1"/>
    <xf numFmtId="167" fontId="0" fillId="0" borderId="33" xfId="0" applyNumberFormat="1" applyBorder="1" applyAlignment="1">
      <alignment horizontal="center"/>
    </xf>
    <xf numFmtId="167" fontId="0" fillId="5" borderId="76" xfId="0" applyNumberFormat="1" applyFill="1" applyBorder="1" applyAlignment="1">
      <alignment horizontal="center"/>
    </xf>
    <xf numFmtId="167" fontId="0" fillId="5" borderId="75" xfId="0" applyNumberFormat="1" applyFill="1" applyBorder="1" applyAlignment="1">
      <alignment horizontal="center"/>
    </xf>
    <xf numFmtId="0" fontId="3" fillId="0" borderId="158" xfId="0" applyFont="1" applyFill="1" applyBorder="1" applyAlignment="1">
      <alignment horizontal="center" vertical="center" wrapText="1"/>
    </xf>
    <xf numFmtId="165" fontId="2" fillId="0" borderId="151" xfId="0" applyNumberFormat="1" applyFont="1" applyFill="1" applyBorder="1" applyAlignment="1" applyProtection="1">
      <alignment horizontal="center" vertical="center" wrapText="1"/>
    </xf>
    <xf numFmtId="167" fontId="61" fillId="0" borderId="146" xfId="0" applyNumberFormat="1" applyFont="1" applyFill="1" applyBorder="1" applyAlignment="1" applyProtection="1">
      <alignment horizontal="center" vertical="center"/>
    </xf>
    <xf numFmtId="49" fontId="2" fillId="0" borderId="71" xfId="0" applyNumberFormat="1" applyFont="1" applyFill="1" applyBorder="1" applyAlignment="1">
      <alignment horizontal="left" vertical="center" wrapText="1"/>
    </xf>
    <xf numFmtId="49" fontId="2" fillId="0" borderId="159" xfId="0" applyNumberFormat="1" applyFont="1" applyFill="1" applyBorder="1" applyAlignment="1">
      <alignment vertical="center" wrapText="1"/>
    </xf>
    <xf numFmtId="49" fontId="79" fillId="0" borderId="0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vertical="center" wrapText="1"/>
    </xf>
    <xf numFmtId="16" fontId="0" fillId="0" borderId="0" xfId="0" applyNumberFormat="1" applyBorder="1" applyAlignment="1">
      <alignment horizontal="center"/>
    </xf>
    <xf numFmtId="1" fontId="17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1" fontId="3" fillId="0" borderId="19" xfId="0" applyNumberFormat="1" applyFont="1" applyFill="1" applyBorder="1" applyAlignment="1" applyProtection="1">
      <alignment horizontal="center" vertical="center"/>
    </xf>
    <xf numFmtId="1" fontId="3" fillId="0" borderId="160" xfId="0" applyNumberFormat="1" applyFont="1" applyFill="1" applyBorder="1" applyAlignment="1">
      <alignment horizontal="center" vertical="center" wrapText="1"/>
    </xf>
    <xf numFmtId="1" fontId="3" fillId="0" borderId="161" xfId="0" applyNumberFormat="1" applyFont="1" applyFill="1" applyBorder="1" applyAlignment="1">
      <alignment horizontal="center" vertical="center" wrapText="1"/>
    </xf>
    <xf numFmtId="1" fontId="3" fillId="0" borderId="162" xfId="0" applyNumberFormat="1" applyFont="1" applyFill="1" applyBorder="1" applyAlignment="1">
      <alignment horizontal="center" vertical="center" wrapText="1"/>
    </xf>
    <xf numFmtId="1" fontId="3" fillId="0" borderId="48" xfId="0" applyNumberFormat="1" applyFont="1" applyFill="1" applyBorder="1" applyAlignment="1" applyProtection="1">
      <alignment horizontal="center" vertical="center"/>
    </xf>
    <xf numFmtId="1" fontId="3" fillId="0" borderId="49" xfId="0" applyNumberFormat="1" applyFont="1" applyFill="1" applyBorder="1" applyAlignment="1" applyProtection="1">
      <alignment horizontal="center" vertical="center"/>
    </xf>
    <xf numFmtId="165" fontId="13" fillId="0" borderId="78" xfId="0" applyNumberFormat="1" applyFont="1" applyFill="1" applyBorder="1" applyAlignment="1" applyProtection="1">
      <alignment horizontal="center" vertical="center"/>
    </xf>
    <xf numFmtId="165" fontId="13" fillId="0" borderId="63" xfId="0" applyNumberFormat="1" applyFont="1" applyFill="1" applyBorder="1" applyAlignment="1" applyProtection="1">
      <alignment horizontal="center" vertical="center"/>
    </xf>
    <xf numFmtId="165" fontId="13" fillId="0" borderId="32" xfId="0" applyNumberFormat="1" applyFont="1" applyFill="1" applyBorder="1" applyAlignment="1" applyProtection="1">
      <alignment horizontal="center" vertical="center"/>
    </xf>
    <xf numFmtId="165" fontId="13" fillId="0" borderId="86" xfId="0" applyNumberFormat="1" applyFont="1" applyFill="1" applyBorder="1" applyAlignment="1" applyProtection="1">
      <alignment horizontal="center" vertical="center"/>
    </xf>
    <xf numFmtId="167" fontId="2" fillId="0" borderId="163" xfId="0" applyNumberFormat="1" applyFont="1" applyFill="1" applyBorder="1" applyAlignment="1" applyProtection="1">
      <alignment horizontal="center" vertical="center"/>
    </xf>
    <xf numFmtId="167" fontId="2" fillId="0" borderId="147" xfId="0" applyNumberFormat="1" applyFont="1" applyFill="1" applyBorder="1" applyAlignment="1" applyProtection="1">
      <alignment horizontal="center" vertical="center"/>
    </xf>
    <xf numFmtId="0" fontId="3" fillId="0" borderId="132" xfId="0" applyNumberFormat="1" applyFont="1" applyFill="1" applyBorder="1" applyAlignment="1" applyProtection="1">
      <alignment horizontal="center" vertical="center"/>
    </xf>
    <xf numFmtId="0" fontId="2" fillId="0" borderId="122" xfId="0" applyNumberFormat="1" applyFont="1" applyFill="1" applyBorder="1" applyAlignment="1" applyProtection="1">
      <alignment horizontal="center" vertical="center" wrapText="1"/>
    </xf>
    <xf numFmtId="0" fontId="3" fillId="0" borderId="122" xfId="0" applyNumberFormat="1" applyFont="1" applyFill="1" applyBorder="1" applyAlignment="1">
      <alignment horizontal="center" vertical="center"/>
    </xf>
    <xf numFmtId="167" fontId="3" fillId="0" borderId="164" xfId="0" applyNumberFormat="1" applyFont="1" applyFill="1" applyBorder="1" applyAlignment="1">
      <alignment horizontal="center" vertical="center" wrapText="1"/>
    </xf>
    <xf numFmtId="169" fontId="2" fillId="0" borderId="71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30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13" fillId="0" borderId="3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vertical="center"/>
    </xf>
    <xf numFmtId="165" fontId="2" fillId="0" borderId="54" xfId="0" applyNumberFormat="1" applyFont="1" applyFill="1" applyBorder="1" applyAlignment="1" applyProtection="1">
      <alignment horizontal="center" vertical="center"/>
    </xf>
    <xf numFmtId="165" fontId="2" fillId="0" borderId="25" xfId="0" applyNumberFormat="1" applyFont="1" applyFill="1" applyBorder="1" applyAlignment="1" applyProtection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 vertical="center"/>
    </xf>
    <xf numFmtId="166" fontId="3" fillId="0" borderId="77" xfId="0" applyNumberFormat="1" applyFont="1" applyFill="1" applyBorder="1" applyAlignment="1" applyProtection="1">
      <alignment horizontal="center" vertical="center"/>
    </xf>
    <xf numFmtId="165" fontId="2" fillId="0" borderId="125" xfId="0" applyNumberFormat="1" applyFont="1" applyFill="1" applyBorder="1" applyAlignment="1" applyProtection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167" fontId="66" fillId="0" borderId="108" xfId="0" applyNumberFormat="1" applyFont="1" applyFill="1" applyBorder="1" applyAlignment="1" applyProtection="1">
      <alignment horizontal="center" vertical="center"/>
    </xf>
    <xf numFmtId="167" fontId="66" fillId="0" borderId="146" xfId="0" applyNumberFormat="1" applyFont="1" applyFill="1" applyBorder="1" applyAlignment="1" applyProtection="1">
      <alignment horizontal="center" vertical="center"/>
    </xf>
    <xf numFmtId="49" fontId="2" fillId="0" borderId="159" xfId="0" applyNumberFormat="1" applyFont="1" applyFill="1" applyBorder="1" applyAlignment="1">
      <alignment horizontal="left" vertical="center" wrapText="1"/>
    </xf>
    <xf numFmtId="49" fontId="61" fillId="0" borderId="9" xfId="0" applyNumberFormat="1" applyFont="1" applyFill="1" applyBorder="1" applyAlignment="1">
      <alignment horizontal="left" vertical="center" wrapText="1"/>
    </xf>
    <xf numFmtId="0" fontId="61" fillId="0" borderId="11" xfId="0" applyFont="1" applyFill="1" applyBorder="1" applyAlignment="1">
      <alignment horizontal="center" vertical="center" wrapText="1"/>
    </xf>
    <xf numFmtId="166" fontId="61" fillId="0" borderId="32" xfId="0" applyNumberFormat="1" applyFont="1" applyFill="1" applyBorder="1" applyAlignment="1" applyProtection="1">
      <alignment horizontal="center" vertical="center"/>
    </xf>
    <xf numFmtId="167" fontId="61" fillId="0" borderId="147" xfId="0" applyNumberFormat="1" applyFont="1" applyFill="1" applyBorder="1" applyAlignment="1" applyProtection="1">
      <alignment horizontal="center" vertical="center"/>
    </xf>
    <xf numFmtId="0" fontId="61" fillId="0" borderId="8" xfId="0" applyFont="1" applyFill="1" applyBorder="1" applyAlignment="1">
      <alignment horizontal="center" vertical="center" wrapText="1"/>
    </xf>
    <xf numFmtId="0" fontId="61" fillId="0" borderId="9" xfId="0" applyFont="1" applyFill="1" applyBorder="1" applyAlignment="1">
      <alignment horizontal="center" vertical="center" wrapText="1"/>
    </xf>
    <xf numFmtId="0" fontId="61" fillId="0" borderId="18" xfId="0" applyFont="1" applyFill="1" applyBorder="1" applyAlignment="1">
      <alignment horizontal="center" vertical="center" wrapText="1"/>
    </xf>
    <xf numFmtId="167" fontId="61" fillId="0" borderId="7" xfId="0" applyNumberFormat="1" applyFont="1" applyFill="1" applyBorder="1" applyAlignment="1">
      <alignment horizontal="center" vertical="center" wrapText="1"/>
    </xf>
    <xf numFmtId="0" fontId="61" fillId="0" borderId="36" xfId="0" applyFont="1" applyFill="1" applyBorder="1" applyAlignment="1">
      <alignment horizontal="center" vertical="center" wrapText="1"/>
    </xf>
    <xf numFmtId="49" fontId="61" fillId="0" borderId="68" xfId="0" applyNumberFormat="1" applyFont="1" applyFill="1" applyBorder="1" applyAlignment="1">
      <alignment horizontal="left" vertical="center" wrapText="1"/>
    </xf>
    <xf numFmtId="49" fontId="14" fillId="4" borderId="85" xfId="0" applyNumberFormat="1" applyFont="1" applyFill="1" applyBorder="1" applyAlignment="1" applyProtection="1">
      <alignment horizontal="center" vertical="center" wrapText="1"/>
    </xf>
    <xf numFmtId="49" fontId="14" fillId="4" borderId="44" xfId="0" applyNumberFormat="1" applyFont="1" applyFill="1" applyBorder="1" applyAlignment="1" applyProtection="1">
      <alignment horizontal="center" vertical="center" wrapText="1"/>
    </xf>
    <xf numFmtId="49" fontId="2" fillId="0" borderId="130" xfId="0" applyNumberFormat="1" applyFont="1" applyFill="1" applyBorder="1" applyAlignment="1">
      <alignment horizontal="center" vertical="center"/>
    </xf>
    <xf numFmtId="1" fontId="2" fillId="0" borderId="141" xfId="0" applyNumberFormat="1" applyFont="1" applyFill="1" applyBorder="1" applyAlignment="1">
      <alignment horizontal="center" vertical="center" wrapText="1"/>
    </xf>
    <xf numFmtId="1" fontId="2" fillId="0" borderId="141" xfId="0" applyNumberFormat="1" applyFont="1" applyFill="1" applyBorder="1" applyAlignment="1">
      <alignment horizontal="center" vertical="center"/>
    </xf>
    <xf numFmtId="0" fontId="2" fillId="0" borderId="139" xfId="0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 wrapText="1"/>
    </xf>
    <xf numFmtId="0" fontId="2" fillId="0" borderId="137" xfId="0" applyFont="1" applyFill="1" applyBorder="1" applyAlignment="1">
      <alignment horizontal="center" vertical="center" wrapText="1"/>
    </xf>
    <xf numFmtId="49" fontId="2" fillId="0" borderId="118" xfId="0" applyNumberFormat="1" applyFont="1" applyFill="1" applyBorder="1" applyAlignment="1">
      <alignment vertical="center" wrapText="1"/>
    </xf>
    <xf numFmtId="49" fontId="2" fillId="0" borderId="71" xfId="0" applyNumberFormat="1" applyFont="1" applyFill="1" applyBorder="1" applyAlignment="1">
      <alignment horizontal="center" vertical="center"/>
    </xf>
    <xf numFmtId="0" fontId="2" fillId="0" borderId="159" xfId="0" applyNumberFormat="1" applyFont="1" applyFill="1" applyBorder="1" applyAlignment="1" applyProtection="1">
      <alignment horizontal="center" vertical="center"/>
    </xf>
    <xf numFmtId="0" fontId="2" fillId="0" borderId="118" xfId="0" applyNumberFormat="1" applyFont="1" applyFill="1" applyBorder="1" applyAlignment="1" applyProtection="1">
      <alignment horizontal="center" vertical="center"/>
    </xf>
    <xf numFmtId="1" fontId="3" fillId="0" borderId="121" xfId="0" applyNumberFormat="1" applyFont="1" applyFill="1" applyBorder="1" applyAlignment="1">
      <alignment horizontal="center" vertical="center" wrapText="1"/>
    </xf>
    <xf numFmtId="1" fontId="3" fillId="0" borderId="136" xfId="0" applyNumberFormat="1" applyFont="1" applyFill="1" applyBorder="1" applyAlignment="1">
      <alignment horizontal="center" vertical="center" wrapText="1"/>
    </xf>
    <xf numFmtId="1" fontId="3" fillId="0" borderId="35" xfId="0" applyNumberFormat="1" applyFont="1" applyFill="1" applyBorder="1" applyAlignment="1">
      <alignment horizontal="center" vertical="center" wrapText="1"/>
    </xf>
    <xf numFmtId="1" fontId="3" fillId="0" borderId="120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49" fontId="2" fillId="0" borderId="165" xfId="0" applyNumberFormat="1" applyFont="1" applyFill="1" applyBorder="1" applyAlignment="1">
      <alignment horizontal="center" vertical="center"/>
    </xf>
    <xf numFmtId="0" fontId="2" fillId="0" borderId="166" xfId="0" applyNumberFormat="1" applyFont="1" applyFill="1" applyBorder="1" applyAlignment="1" applyProtection="1">
      <alignment horizontal="center" vertical="center"/>
    </xf>
    <xf numFmtId="49" fontId="2" fillId="0" borderId="137" xfId="0" applyNumberFormat="1" applyFont="1" applyFill="1" applyBorder="1" applyAlignment="1">
      <alignment vertical="center" wrapText="1"/>
    </xf>
    <xf numFmtId="167" fontId="0" fillId="5" borderId="0" xfId="0" applyNumberFormat="1" applyFill="1" applyAlignment="1">
      <alignment horizontal="center"/>
    </xf>
    <xf numFmtId="167" fontId="0" fillId="5" borderId="0" xfId="0" applyNumberFormat="1" applyFill="1" applyBorder="1" applyAlignment="1">
      <alignment horizontal="center"/>
    </xf>
    <xf numFmtId="167" fontId="0" fillId="5" borderId="0" xfId="0" applyNumberFormat="1" applyFill="1" applyBorder="1"/>
    <xf numFmtId="0" fontId="0" fillId="0" borderId="0" xfId="0" applyFill="1" applyAlignment="1">
      <alignment horizontal="center"/>
    </xf>
    <xf numFmtId="167" fontId="44" fillId="0" borderId="0" xfId="0" applyNumberFormat="1" applyFont="1" applyFill="1" applyBorder="1" applyAlignment="1">
      <alignment horizontal="center"/>
    </xf>
    <xf numFmtId="167" fontId="45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167" fontId="0" fillId="6" borderId="102" xfId="0" applyNumberFormat="1" applyFill="1" applyBorder="1" applyAlignment="1">
      <alignment horizontal="center"/>
    </xf>
    <xf numFmtId="167" fontId="0" fillId="5" borderId="102" xfId="0" applyNumberFormat="1" applyFill="1" applyBorder="1" applyAlignment="1">
      <alignment horizontal="center"/>
    </xf>
    <xf numFmtId="2" fontId="80" fillId="5" borderId="30" xfId="0" applyNumberFormat="1" applyFont="1" applyFill="1" applyBorder="1" applyAlignment="1">
      <alignment horizontal="center"/>
    </xf>
    <xf numFmtId="2" fontId="80" fillId="5" borderId="71" xfId="0" applyNumberFormat="1" applyFont="1" applyFill="1" applyBorder="1" applyAlignment="1">
      <alignment horizontal="center"/>
    </xf>
    <xf numFmtId="4" fontId="80" fillId="5" borderId="30" xfId="0" applyNumberFormat="1" applyFont="1" applyFill="1" applyBorder="1" applyAlignment="1">
      <alignment horizontal="center"/>
    </xf>
    <xf numFmtId="49" fontId="81" fillId="0" borderId="0" xfId="0" applyNumberFormat="1" applyFont="1" applyFill="1" applyBorder="1" applyAlignment="1">
      <alignment horizontal="center" vertical="center" wrapText="1"/>
    </xf>
    <xf numFmtId="49" fontId="76" fillId="0" borderId="56" xfId="0" applyNumberFormat="1" applyFont="1" applyFill="1" applyBorder="1" applyAlignment="1">
      <alignment horizontal="left" vertical="center" wrapText="1"/>
    </xf>
    <xf numFmtId="49" fontId="76" fillId="0" borderId="30" xfId="0" applyNumberFormat="1" applyFont="1" applyFill="1" applyBorder="1" applyAlignment="1">
      <alignment horizontal="left" vertical="center" wrapText="1"/>
    </xf>
    <xf numFmtId="49" fontId="2" fillId="0" borderId="167" xfId="0" applyNumberFormat="1" applyFont="1" applyFill="1" applyBorder="1" applyAlignment="1">
      <alignment horizontal="left" vertical="center" wrapText="1"/>
    </xf>
    <xf numFmtId="165" fontId="9" fillId="0" borderId="7" xfId="0" applyNumberFormat="1" applyFont="1" applyFill="1" applyBorder="1" applyAlignment="1" applyProtection="1">
      <alignment vertical="center"/>
    </xf>
    <xf numFmtId="165" fontId="2" fillId="0" borderId="81" xfId="0" applyNumberFormat="1" applyFont="1" applyFill="1" applyBorder="1" applyAlignment="1" applyProtection="1">
      <alignment vertical="center" wrapText="1"/>
    </xf>
    <xf numFmtId="165" fontId="2" fillId="0" borderId="168" xfId="0" applyNumberFormat="1" applyFont="1" applyFill="1" applyBorder="1" applyAlignment="1" applyProtection="1">
      <alignment vertical="center" wrapText="1"/>
    </xf>
    <xf numFmtId="165" fontId="2" fillId="0" borderId="39" xfId="0" applyNumberFormat="1" applyFont="1" applyFill="1" applyBorder="1" applyAlignment="1" applyProtection="1">
      <alignment vertical="center" wrapText="1"/>
    </xf>
    <xf numFmtId="165" fontId="2" fillId="0" borderId="56" xfId="0" applyNumberFormat="1" applyFont="1" applyFill="1" applyBorder="1" applyAlignment="1" applyProtection="1">
      <alignment vertical="center" wrapText="1"/>
    </xf>
    <xf numFmtId="165" fontId="2" fillId="0" borderId="7" xfId="0" applyNumberFormat="1" applyFont="1" applyFill="1" applyBorder="1" applyAlignment="1" applyProtection="1">
      <alignment vertical="center" wrapText="1"/>
    </xf>
    <xf numFmtId="165" fontId="2" fillId="0" borderId="10" xfId="0" applyNumberFormat="1" applyFont="1" applyFill="1" applyBorder="1" applyAlignment="1" applyProtection="1">
      <alignment vertical="center" wrapText="1"/>
    </xf>
    <xf numFmtId="165" fontId="2" fillId="0" borderId="1" xfId="0" applyNumberFormat="1" applyFont="1" applyFill="1" applyBorder="1" applyAlignment="1" applyProtection="1">
      <alignment vertical="center" wrapText="1"/>
    </xf>
    <xf numFmtId="165" fontId="2" fillId="0" borderId="9" xfId="0" applyNumberFormat="1" applyFont="1" applyFill="1" applyBorder="1" applyAlignment="1" applyProtection="1">
      <alignment vertical="center" wrapText="1"/>
    </xf>
    <xf numFmtId="165" fontId="2" fillId="0" borderId="40" xfId="0" applyNumberFormat="1" applyFont="1" applyFill="1" applyBorder="1" applyAlignment="1" applyProtection="1">
      <alignment vertical="center" wrapText="1"/>
    </xf>
    <xf numFmtId="165" fontId="2" fillId="0" borderId="42" xfId="0" applyNumberFormat="1" applyFont="1" applyFill="1" applyBorder="1" applyAlignment="1" applyProtection="1">
      <alignment vertical="center" wrapText="1"/>
    </xf>
    <xf numFmtId="166" fontId="2" fillId="0" borderId="8" xfId="0" applyNumberFormat="1" applyFont="1" applyFill="1" applyBorder="1" applyAlignment="1" applyProtection="1">
      <alignment horizontal="center" vertical="center" wrapText="1"/>
    </xf>
    <xf numFmtId="166" fontId="2" fillId="0" borderId="169" xfId="0" applyNumberFormat="1" applyFont="1" applyFill="1" applyBorder="1" applyAlignment="1" applyProtection="1">
      <alignment horizontal="center" vertical="center" wrapText="1"/>
    </xf>
    <xf numFmtId="49" fontId="2" fillId="0" borderId="56" xfId="0" applyNumberFormat="1" applyFont="1" applyFill="1" applyBorder="1" applyAlignment="1">
      <alignment horizontal="left" vertical="center" wrapText="1"/>
    </xf>
    <xf numFmtId="0" fontId="46" fillId="4" borderId="7" xfId="0" applyFont="1" applyFill="1" applyBorder="1"/>
    <xf numFmtId="0" fontId="0" fillId="0" borderId="7" xfId="0" applyBorder="1" applyAlignment="1">
      <alignment vertical="center" wrapText="1"/>
    </xf>
    <xf numFmtId="0" fontId="82" fillId="0" borderId="7" xfId="0" applyFont="1" applyBorder="1"/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65" fontId="7" fillId="4" borderId="0" xfId="0" applyNumberFormat="1" applyFont="1" applyFill="1" applyBorder="1" applyAlignment="1" applyProtection="1">
      <alignment vertical="center"/>
    </xf>
    <xf numFmtId="165" fontId="2" fillId="4" borderId="0" xfId="0" applyNumberFormat="1" applyFont="1" applyFill="1" applyBorder="1" applyAlignment="1" applyProtection="1">
      <alignment vertical="center"/>
    </xf>
    <xf numFmtId="165" fontId="42" fillId="4" borderId="0" xfId="0" applyNumberFormat="1" applyFont="1" applyFill="1" applyBorder="1" applyAlignment="1" applyProtection="1">
      <alignment vertical="center"/>
    </xf>
    <xf numFmtId="165" fontId="58" fillId="4" borderId="0" xfId="0" applyNumberFormat="1" applyFont="1" applyFill="1" applyBorder="1" applyAlignment="1" applyProtection="1">
      <alignment vertical="center"/>
    </xf>
    <xf numFmtId="165" fontId="3" fillId="4" borderId="0" xfId="0" applyNumberFormat="1" applyFont="1" applyFill="1" applyBorder="1" applyAlignment="1" applyProtection="1">
      <alignment vertical="center"/>
    </xf>
    <xf numFmtId="165" fontId="14" fillId="4" borderId="0" xfId="0" applyNumberFormat="1" applyFont="1" applyFill="1" applyBorder="1" applyAlignment="1" applyProtection="1">
      <alignment vertical="center"/>
    </xf>
    <xf numFmtId="165" fontId="13" fillId="4" borderId="0" xfId="0" applyNumberFormat="1" applyFont="1" applyFill="1" applyBorder="1" applyAlignment="1" applyProtection="1">
      <alignment vertical="center"/>
    </xf>
    <xf numFmtId="165" fontId="9" fillId="4" borderId="0" xfId="0" applyNumberFormat="1" applyFont="1" applyFill="1" applyBorder="1" applyAlignment="1" applyProtection="1">
      <alignment vertical="center"/>
    </xf>
    <xf numFmtId="165" fontId="77" fillId="4" borderId="0" xfId="0" applyNumberFormat="1" applyFont="1" applyFill="1" applyBorder="1" applyAlignment="1" applyProtection="1">
      <alignment vertical="center"/>
    </xf>
    <xf numFmtId="165" fontId="61" fillId="4" borderId="0" xfId="0" applyNumberFormat="1" applyFont="1" applyFill="1" applyBorder="1" applyAlignment="1" applyProtection="1">
      <alignment vertical="center"/>
    </xf>
    <xf numFmtId="0" fontId="8" fillId="4" borderId="0" xfId="0" applyFont="1" applyFill="1"/>
    <xf numFmtId="167" fontId="3" fillId="4" borderId="0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/>
    </xf>
    <xf numFmtId="165" fontId="2" fillId="4" borderId="0" xfId="0" applyNumberFormat="1" applyFont="1" applyFill="1" applyBorder="1" applyAlignment="1" applyProtection="1">
      <alignment horizontal="center" vertical="center"/>
    </xf>
    <xf numFmtId="165" fontId="2" fillId="4" borderId="0" xfId="0" applyNumberFormat="1" applyFont="1" applyFill="1" applyBorder="1" applyAlignment="1" applyProtection="1">
      <alignment horizontal="left" vertical="center"/>
    </xf>
    <xf numFmtId="165" fontId="2" fillId="4" borderId="0" xfId="0" applyNumberFormat="1" applyFont="1" applyFill="1" applyBorder="1" applyAlignment="1" applyProtection="1">
      <alignment horizontal="center" vertical="center" wrapText="1"/>
    </xf>
    <xf numFmtId="165" fontId="3" fillId="4" borderId="0" xfId="0" applyNumberFormat="1" applyFont="1" applyFill="1" applyBorder="1" applyAlignment="1" applyProtection="1">
      <alignment horizontal="center" vertical="center" wrapText="1"/>
    </xf>
    <xf numFmtId="0" fontId="3" fillId="4" borderId="0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2" fillId="4" borderId="0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horizontal="center" vertical="center"/>
    </xf>
    <xf numFmtId="165" fontId="50" fillId="4" borderId="0" xfId="0" applyNumberFormat="1" applyFont="1" applyFill="1" applyBorder="1" applyAlignment="1" applyProtection="1">
      <alignment vertical="center"/>
    </xf>
    <xf numFmtId="165" fontId="50" fillId="4" borderId="7" xfId="0" applyNumberFormat="1" applyFont="1" applyFill="1" applyBorder="1" applyAlignment="1" applyProtection="1">
      <alignment vertical="center"/>
    </xf>
    <xf numFmtId="0" fontId="50" fillId="4" borderId="112" xfId="0" applyNumberFormat="1" applyFont="1" applyFill="1" applyBorder="1" applyAlignment="1" applyProtection="1">
      <alignment horizontal="center" vertical="center"/>
    </xf>
    <xf numFmtId="0" fontId="50" fillId="4" borderId="72" xfId="0" applyNumberFormat="1" applyFont="1" applyFill="1" applyBorder="1" applyAlignment="1" applyProtection="1">
      <alignment horizontal="center" vertical="center"/>
    </xf>
    <xf numFmtId="0" fontId="50" fillId="4" borderId="33" xfId="0" applyNumberFormat="1" applyFont="1" applyFill="1" applyBorder="1" applyAlignment="1" applyProtection="1">
      <alignment horizontal="center" vertical="center"/>
    </xf>
    <xf numFmtId="0" fontId="50" fillId="4" borderId="75" xfId="0" applyNumberFormat="1" applyFont="1" applyFill="1" applyBorder="1" applyAlignment="1" applyProtection="1">
      <alignment horizontal="center" vertical="center"/>
    </xf>
    <xf numFmtId="0" fontId="50" fillId="4" borderId="113" xfId="0" applyNumberFormat="1" applyFont="1" applyFill="1" applyBorder="1" applyAlignment="1" applyProtection="1">
      <alignment horizontal="center" vertical="center"/>
    </xf>
    <xf numFmtId="165" fontId="50" fillId="4" borderId="33" xfId="0" applyNumberFormat="1" applyFont="1" applyFill="1" applyBorder="1" applyAlignment="1" applyProtection="1">
      <alignment vertical="center"/>
    </xf>
    <xf numFmtId="1" fontId="83" fillId="4" borderId="39" xfId="0" applyNumberFormat="1" applyFont="1" applyFill="1" applyBorder="1" applyAlignment="1">
      <alignment horizontal="center" vertical="center" wrapText="1"/>
    </xf>
    <xf numFmtId="0" fontId="83" fillId="4" borderId="39" xfId="0" applyFont="1" applyFill="1" applyBorder="1" applyAlignment="1">
      <alignment horizontal="center" vertical="center" wrapText="1"/>
    </xf>
    <xf numFmtId="0" fontId="83" fillId="4" borderId="11" xfId="0" applyFont="1" applyFill="1" applyBorder="1" applyAlignment="1">
      <alignment horizontal="center" vertical="center" wrapText="1"/>
    </xf>
    <xf numFmtId="0" fontId="83" fillId="4" borderId="1" xfId="0" applyFont="1" applyFill="1" applyBorder="1" applyAlignment="1">
      <alignment horizontal="center" vertical="center" wrapText="1"/>
    </xf>
    <xf numFmtId="166" fontId="83" fillId="4" borderId="32" xfId="0" applyNumberFormat="1" applyFont="1" applyFill="1" applyBorder="1" applyAlignment="1" applyProtection="1">
      <alignment horizontal="center" vertical="center"/>
    </xf>
    <xf numFmtId="167" fontId="83" fillId="4" borderId="147" xfId="0" applyNumberFormat="1" applyFont="1" applyFill="1" applyBorder="1" applyAlignment="1" applyProtection="1">
      <alignment horizontal="center" vertical="center"/>
    </xf>
    <xf numFmtId="0" fontId="83" fillId="4" borderId="1" xfId="0" quotePrefix="1" applyFont="1" applyFill="1" applyBorder="1" applyAlignment="1">
      <alignment horizontal="center" vertical="center" wrapText="1"/>
    </xf>
    <xf numFmtId="0" fontId="83" fillId="4" borderId="9" xfId="0" applyFont="1" applyFill="1" applyBorder="1" applyAlignment="1">
      <alignment horizontal="center" vertical="center" wrapText="1"/>
    </xf>
    <xf numFmtId="0" fontId="83" fillId="4" borderId="18" xfId="0" applyFont="1" applyFill="1" applyBorder="1" applyAlignment="1">
      <alignment horizontal="center" vertical="center" wrapText="1"/>
    </xf>
    <xf numFmtId="167" fontId="83" fillId="4" borderId="7" xfId="0" applyNumberFormat="1" applyFont="1" applyFill="1" applyBorder="1" applyAlignment="1">
      <alignment horizontal="center" vertical="center" wrapText="1"/>
    </xf>
    <xf numFmtId="1" fontId="83" fillId="4" borderId="7" xfId="0" applyNumberFormat="1" applyFont="1" applyFill="1" applyBorder="1" applyAlignment="1">
      <alignment horizontal="center" vertical="center" wrapText="1"/>
    </xf>
    <xf numFmtId="0" fontId="83" fillId="4" borderId="7" xfId="0" applyFont="1" applyFill="1" applyBorder="1" applyAlignment="1">
      <alignment horizontal="center" vertical="center" wrapText="1"/>
    </xf>
    <xf numFmtId="0" fontId="83" fillId="4" borderId="7" xfId="0" quotePrefix="1" applyFont="1" applyFill="1" applyBorder="1" applyAlignment="1">
      <alignment horizontal="center" vertical="center" wrapText="1"/>
    </xf>
    <xf numFmtId="49" fontId="83" fillId="4" borderId="7" xfId="0" applyNumberFormat="1" applyFont="1" applyFill="1" applyBorder="1" applyAlignment="1">
      <alignment horizontal="center" vertical="center"/>
    </xf>
    <xf numFmtId="0" fontId="83" fillId="4" borderId="30" xfId="0" applyNumberFormat="1" applyFont="1" applyFill="1" applyBorder="1" applyAlignment="1" applyProtection="1">
      <alignment horizontal="center" vertical="center"/>
    </xf>
    <xf numFmtId="167" fontId="83" fillId="4" borderId="108" xfId="0" applyNumberFormat="1" applyFont="1" applyFill="1" applyBorder="1" applyAlignment="1" applyProtection="1">
      <alignment horizontal="center" vertical="center"/>
    </xf>
    <xf numFmtId="1" fontId="83" fillId="4" borderId="42" xfId="0" applyNumberFormat="1" applyFont="1" applyFill="1" applyBorder="1" applyAlignment="1">
      <alignment horizontal="center" vertical="center"/>
    </xf>
    <xf numFmtId="1" fontId="83" fillId="4" borderId="7" xfId="0" quotePrefix="1" applyNumberFormat="1" applyFont="1" applyFill="1" applyBorder="1" applyAlignment="1">
      <alignment horizontal="center" vertical="center"/>
    </xf>
    <xf numFmtId="0" fontId="83" fillId="4" borderId="7" xfId="0" applyNumberFormat="1" applyFont="1" applyFill="1" applyBorder="1" applyAlignment="1">
      <alignment horizontal="center" vertical="center"/>
    </xf>
    <xf numFmtId="0" fontId="83" fillId="4" borderId="7" xfId="0" quotePrefix="1" applyNumberFormat="1" applyFont="1" applyFill="1" applyBorder="1" applyAlignment="1">
      <alignment horizontal="center" vertical="center"/>
    </xf>
    <xf numFmtId="0" fontId="83" fillId="4" borderId="10" xfId="0" applyFont="1" applyFill="1" applyBorder="1" applyAlignment="1">
      <alignment horizontal="center" vertical="center" wrapText="1"/>
    </xf>
    <xf numFmtId="0" fontId="83" fillId="4" borderId="7" xfId="0" applyNumberFormat="1" applyFont="1" applyFill="1" applyBorder="1" applyAlignment="1">
      <alignment horizontal="center" vertical="center" wrapText="1"/>
    </xf>
    <xf numFmtId="0" fontId="83" fillId="4" borderId="50" xfId="0" applyFont="1" applyFill="1" applyBorder="1" applyAlignment="1">
      <alignment horizontal="center" vertical="center" wrapText="1"/>
    </xf>
    <xf numFmtId="0" fontId="83" fillId="4" borderId="3" xfId="0" applyNumberFormat="1" applyFont="1" applyFill="1" applyBorder="1" applyAlignment="1">
      <alignment horizontal="center" vertical="center" wrapText="1"/>
    </xf>
    <xf numFmtId="0" fontId="83" fillId="4" borderId="44" xfId="0" applyFont="1" applyFill="1" applyBorder="1" applyAlignment="1">
      <alignment horizontal="center" vertical="center" wrapText="1"/>
    </xf>
    <xf numFmtId="167" fontId="83" fillId="4" borderId="44" xfId="0" applyNumberFormat="1" applyFont="1" applyFill="1" applyBorder="1" applyAlignment="1">
      <alignment horizontal="center" vertical="center" wrapText="1"/>
    </xf>
    <xf numFmtId="0" fontId="50" fillId="4" borderId="11" xfId="0" applyFont="1" applyFill="1" applyBorder="1" applyAlignment="1">
      <alignment horizontal="center" vertical="center" wrapText="1"/>
    </xf>
    <xf numFmtId="0" fontId="50" fillId="4" borderId="1" xfId="0" applyNumberFormat="1" applyFont="1" applyFill="1" applyBorder="1" applyAlignment="1">
      <alignment horizontal="center" vertical="center" wrapText="1"/>
    </xf>
    <xf numFmtId="165" fontId="50" fillId="4" borderId="32" xfId="0" applyNumberFormat="1" applyFont="1" applyFill="1" applyBorder="1" applyAlignment="1" applyProtection="1">
      <alignment horizontal="center" vertical="center" wrapText="1"/>
    </xf>
    <xf numFmtId="167" fontId="50" fillId="4" borderId="147" xfId="0" applyNumberFormat="1" applyFont="1" applyFill="1" applyBorder="1" applyAlignment="1" applyProtection="1">
      <alignment horizontal="center" vertical="center" wrapText="1"/>
    </xf>
    <xf numFmtId="0" fontId="50" fillId="4" borderId="1" xfId="0" applyFont="1" applyFill="1" applyBorder="1" applyAlignment="1">
      <alignment horizontal="center" vertical="center" wrapText="1"/>
    </xf>
    <xf numFmtId="0" fontId="50" fillId="4" borderId="1" xfId="0" quotePrefix="1" applyFont="1" applyFill="1" applyBorder="1" applyAlignment="1">
      <alignment horizontal="center" vertical="center" wrapText="1"/>
    </xf>
    <xf numFmtId="0" fontId="50" fillId="4" borderId="7" xfId="0" applyFont="1" applyFill="1" applyBorder="1" applyAlignment="1">
      <alignment horizontal="center" vertical="center" wrapText="1"/>
    </xf>
    <xf numFmtId="0" fontId="50" fillId="4" borderId="7" xfId="0" quotePrefix="1" applyFont="1" applyFill="1" applyBorder="1" applyAlignment="1">
      <alignment horizontal="center" vertical="center" wrapText="1"/>
    </xf>
    <xf numFmtId="167" fontId="50" fillId="4" borderId="7" xfId="0" applyNumberFormat="1" applyFont="1" applyFill="1" applyBorder="1" applyAlignment="1">
      <alignment horizontal="center" vertical="center" wrapText="1"/>
    </xf>
    <xf numFmtId="0" fontId="83" fillId="4" borderId="1" xfId="0" applyNumberFormat="1" applyFont="1" applyFill="1" applyBorder="1" applyAlignment="1">
      <alignment horizontal="center" vertical="center" wrapText="1"/>
    </xf>
    <xf numFmtId="165" fontId="83" fillId="4" borderId="32" xfId="0" applyNumberFormat="1" applyFont="1" applyFill="1" applyBorder="1" applyAlignment="1" applyProtection="1">
      <alignment horizontal="center" vertical="center" wrapText="1"/>
    </xf>
    <xf numFmtId="167" fontId="83" fillId="4" borderId="147" xfId="0" applyNumberFormat="1" applyFont="1" applyFill="1" applyBorder="1" applyAlignment="1" applyProtection="1">
      <alignment horizontal="center" vertical="center" wrapText="1"/>
    </xf>
    <xf numFmtId="0" fontId="83" fillId="4" borderId="36" xfId="0" applyFont="1" applyFill="1" applyBorder="1" applyAlignment="1">
      <alignment horizontal="center" vertical="center" wrapText="1"/>
    </xf>
    <xf numFmtId="0" fontId="83" fillId="4" borderId="18" xfId="0" applyNumberFormat="1" applyFont="1" applyFill="1" applyBorder="1" applyAlignment="1">
      <alignment horizontal="center" vertical="center" wrapText="1"/>
    </xf>
    <xf numFmtId="0" fontId="83" fillId="4" borderId="7" xfId="0" quotePrefix="1" applyNumberFormat="1" applyFont="1" applyFill="1" applyBorder="1" applyAlignment="1">
      <alignment horizontal="center" vertical="center" wrapText="1"/>
    </xf>
    <xf numFmtId="0" fontId="84" fillId="4" borderId="7" xfId="0" applyNumberFormat="1" applyFont="1" applyFill="1" applyBorder="1" applyAlignment="1" applyProtection="1">
      <alignment horizontal="center" vertical="center"/>
    </xf>
    <xf numFmtId="166" fontId="83" fillId="4" borderId="7" xfId="0" applyNumberFormat="1" applyFont="1" applyFill="1" applyBorder="1" applyAlignment="1" applyProtection="1">
      <alignment horizontal="center" vertical="center"/>
    </xf>
    <xf numFmtId="166" fontId="83" fillId="4" borderId="30" xfId="0" applyNumberFormat="1" applyFont="1" applyFill="1" applyBorder="1" applyAlignment="1" applyProtection="1">
      <alignment horizontal="center" vertical="center"/>
    </xf>
    <xf numFmtId="166" fontId="83" fillId="4" borderId="7" xfId="0" quotePrefix="1" applyNumberFormat="1" applyFont="1" applyFill="1" applyBorder="1" applyAlignment="1" applyProtection="1">
      <alignment horizontal="center" vertical="center"/>
    </xf>
    <xf numFmtId="49" fontId="83" fillId="4" borderId="43" xfId="0" applyNumberFormat="1" applyFont="1" applyFill="1" applyBorder="1" applyAlignment="1">
      <alignment horizontal="center" vertical="center" wrapText="1"/>
    </xf>
    <xf numFmtId="49" fontId="83" fillId="4" borderId="100" xfId="0" applyNumberFormat="1" applyFont="1" applyFill="1" applyBorder="1" applyAlignment="1">
      <alignment horizontal="center" vertical="center"/>
    </xf>
    <xf numFmtId="0" fontId="83" fillId="4" borderId="101" xfId="0" applyNumberFormat="1" applyFont="1" applyFill="1" applyBorder="1" applyAlignment="1" applyProtection="1">
      <alignment horizontal="center" vertical="center"/>
    </xf>
    <xf numFmtId="167" fontId="83" fillId="4" borderId="117" xfId="0" applyNumberFormat="1" applyFont="1" applyFill="1" applyBorder="1" applyAlignment="1" applyProtection="1">
      <alignment horizontal="center" vertical="center"/>
    </xf>
    <xf numFmtId="1" fontId="83" fillId="4" borderId="85" xfId="0" applyNumberFormat="1" applyFont="1" applyFill="1" applyBorder="1" applyAlignment="1">
      <alignment horizontal="center" vertical="center"/>
    </xf>
    <xf numFmtId="1" fontId="83" fillId="4" borderId="44" xfId="0" applyNumberFormat="1" applyFont="1" applyFill="1" applyBorder="1" applyAlignment="1">
      <alignment horizontal="center" vertical="center" wrapText="1"/>
    </xf>
    <xf numFmtId="1" fontId="83" fillId="4" borderId="44" xfId="0" quotePrefix="1" applyNumberFormat="1" applyFont="1" applyFill="1" applyBorder="1" applyAlignment="1">
      <alignment horizontal="center" vertical="center"/>
    </xf>
    <xf numFmtId="0" fontId="83" fillId="4" borderId="44" xfId="0" quotePrefix="1" applyNumberFormat="1" applyFont="1" applyFill="1" applyBorder="1" applyAlignment="1">
      <alignment horizontal="center" vertical="center"/>
    </xf>
    <xf numFmtId="0" fontId="83" fillId="4" borderId="44" xfId="0" applyNumberFormat="1" applyFont="1" applyFill="1" applyBorder="1" applyAlignment="1">
      <alignment horizontal="center" vertical="center"/>
    </xf>
    <xf numFmtId="0" fontId="83" fillId="4" borderId="84" xfId="0" applyFont="1" applyFill="1" applyBorder="1" applyAlignment="1">
      <alignment horizontal="center" vertical="center" wrapText="1"/>
    </xf>
    <xf numFmtId="0" fontId="83" fillId="4" borderId="44" xfId="0" quotePrefix="1" applyNumberFormat="1" applyFont="1" applyFill="1" applyBorder="1" applyAlignment="1">
      <alignment horizontal="center" vertical="center" wrapText="1"/>
    </xf>
    <xf numFmtId="49" fontId="83" fillId="4" borderId="44" xfId="0" applyNumberFormat="1" applyFont="1" applyFill="1" applyBorder="1" applyAlignment="1">
      <alignment horizontal="center" vertical="center" wrapText="1"/>
    </xf>
    <xf numFmtId="165" fontId="51" fillId="4" borderId="7" xfId="0" applyNumberFormat="1" applyFont="1" applyFill="1" applyBorder="1" applyAlignment="1" applyProtection="1">
      <alignment vertical="center"/>
    </xf>
    <xf numFmtId="165" fontId="51" fillId="4" borderId="0" xfId="0" applyNumberFormat="1" applyFont="1" applyFill="1" applyBorder="1" applyAlignment="1" applyProtection="1">
      <alignment vertical="center"/>
    </xf>
    <xf numFmtId="49" fontId="83" fillId="4" borderId="101" xfId="0" applyNumberFormat="1" applyFont="1" applyFill="1" applyBorder="1" applyAlignment="1">
      <alignment horizontal="center" vertical="center"/>
    </xf>
    <xf numFmtId="167" fontId="83" fillId="4" borderId="117" xfId="0" applyNumberFormat="1" applyFont="1" applyFill="1" applyBorder="1" applyAlignment="1">
      <alignment horizontal="center" vertical="center"/>
    </xf>
    <xf numFmtId="0" fontId="83" fillId="4" borderId="100" xfId="0" applyNumberFormat="1" applyFont="1" applyFill="1" applyBorder="1" applyAlignment="1">
      <alignment horizontal="center" vertical="center"/>
    </xf>
    <xf numFmtId="0" fontId="83" fillId="4" borderId="85" xfId="0" applyNumberFormat="1" applyFont="1" applyFill="1" applyBorder="1" applyAlignment="1">
      <alignment horizontal="center" vertical="center" wrapText="1"/>
    </xf>
    <xf numFmtId="0" fontId="83" fillId="4" borderId="44" xfId="0" applyNumberFormat="1" applyFont="1" applyFill="1" applyBorder="1" applyAlignment="1">
      <alignment horizontal="center" vertical="center" wrapText="1"/>
    </xf>
    <xf numFmtId="165" fontId="52" fillId="4" borderId="7" xfId="0" quotePrefix="1" applyNumberFormat="1" applyFont="1" applyFill="1" applyBorder="1" applyAlignment="1" applyProtection="1">
      <alignment vertical="center"/>
    </xf>
    <xf numFmtId="165" fontId="52" fillId="4" borderId="7" xfId="0" applyNumberFormat="1" applyFont="1" applyFill="1" applyBorder="1" applyAlignment="1" applyProtection="1">
      <alignment vertical="center"/>
    </xf>
    <xf numFmtId="165" fontId="52" fillId="4" borderId="0" xfId="0" applyNumberFormat="1" applyFont="1" applyFill="1" applyBorder="1" applyAlignment="1" applyProtection="1">
      <alignment vertical="center"/>
    </xf>
    <xf numFmtId="165" fontId="83" fillId="4" borderId="7" xfId="0" applyNumberFormat="1" applyFont="1" applyFill="1" applyBorder="1" applyAlignment="1" applyProtection="1">
      <alignment horizontal="center" vertical="center"/>
    </xf>
    <xf numFmtId="165" fontId="83" fillId="4" borderId="7" xfId="0" applyNumberFormat="1" applyFont="1" applyFill="1" applyBorder="1" applyAlignment="1" applyProtection="1">
      <alignment vertical="center"/>
    </xf>
    <xf numFmtId="167" fontId="83" fillId="4" borderId="156" xfId="0" applyNumberFormat="1" applyFont="1" applyFill="1" applyBorder="1" applyAlignment="1" applyProtection="1">
      <alignment horizontal="center" vertical="center"/>
    </xf>
    <xf numFmtId="0" fontId="83" fillId="4" borderId="12" xfId="0" applyFont="1" applyFill="1" applyBorder="1" applyAlignment="1">
      <alignment horizontal="center" vertical="center" wrapText="1"/>
    </xf>
    <xf numFmtId="0" fontId="83" fillId="4" borderId="33" xfId="0" applyFont="1" applyFill="1" applyBorder="1" applyAlignment="1">
      <alignment horizontal="center" vertical="center" wrapText="1"/>
    </xf>
    <xf numFmtId="0" fontId="83" fillId="4" borderId="23" xfId="0" applyFont="1" applyFill="1" applyBorder="1" applyAlignment="1">
      <alignment horizontal="center" vertical="center" wrapText="1"/>
    </xf>
    <xf numFmtId="49" fontId="83" fillId="4" borderId="13" xfId="0" applyNumberFormat="1" applyFont="1" applyFill="1" applyBorder="1" applyAlignment="1">
      <alignment horizontal="center" vertical="center" wrapText="1"/>
    </xf>
    <xf numFmtId="165" fontId="83" fillId="4" borderId="136" xfId="0" applyNumberFormat="1" applyFont="1" applyFill="1" applyBorder="1" applyAlignment="1" applyProtection="1">
      <alignment horizontal="center" vertical="center" wrapText="1"/>
    </xf>
    <xf numFmtId="167" fontId="85" fillId="4" borderId="122" xfId="0" applyNumberFormat="1" applyFont="1" applyFill="1" applyBorder="1" applyAlignment="1">
      <alignment horizontal="center" vertical="center" wrapText="1"/>
    </xf>
    <xf numFmtId="167" fontId="85" fillId="4" borderId="122" xfId="0" quotePrefix="1" applyNumberFormat="1" applyFont="1" applyFill="1" applyBorder="1" applyAlignment="1">
      <alignment horizontal="center" vertical="center" wrapText="1"/>
    </xf>
    <xf numFmtId="1" fontId="85" fillId="4" borderId="48" xfId="0" quotePrefix="1" applyNumberFormat="1" applyFont="1" applyFill="1" applyBorder="1" applyAlignment="1">
      <alignment horizontal="center" vertical="center" wrapText="1"/>
    </xf>
    <xf numFmtId="1" fontId="85" fillId="4" borderId="48" xfId="0" applyNumberFormat="1" applyFont="1" applyFill="1" applyBorder="1" applyAlignment="1">
      <alignment horizontal="center" vertical="center" wrapText="1"/>
    </xf>
    <xf numFmtId="165" fontId="49" fillId="4" borderId="19" xfId="0" quotePrefix="1" applyNumberFormat="1" applyFont="1" applyFill="1" applyBorder="1" applyAlignment="1" applyProtection="1">
      <alignment vertical="center"/>
    </xf>
    <xf numFmtId="165" fontId="50" fillId="4" borderId="0" xfId="0" quotePrefix="1" applyNumberFormat="1" applyFont="1" applyFill="1" applyBorder="1" applyAlignment="1" applyProtection="1">
      <alignment vertical="center"/>
    </xf>
    <xf numFmtId="165" fontId="51" fillId="4" borderId="120" xfId="0" applyNumberFormat="1" applyFont="1" applyFill="1" applyBorder="1" applyAlignment="1" applyProtection="1">
      <alignment vertical="center"/>
    </xf>
    <xf numFmtId="165" fontId="51" fillId="4" borderId="39" xfId="0" applyNumberFormat="1" applyFont="1" applyFill="1" applyBorder="1" applyAlignment="1" applyProtection="1">
      <alignment vertical="center"/>
    </xf>
    <xf numFmtId="49" fontId="83" fillId="4" borderId="8" xfId="0" applyNumberFormat="1" applyFont="1" applyFill="1" applyBorder="1" applyAlignment="1">
      <alignment horizontal="center" vertical="center"/>
    </xf>
    <xf numFmtId="49" fontId="83" fillId="4" borderId="3" xfId="0" applyNumberFormat="1" applyFont="1" applyFill="1" applyBorder="1" applyAlignment="1">
      <alignment horizontal="center" vertical="center"/>
    </xf>
    <xf numFmtId="0" fontId="83" fillId="4" borderId="63" xfId="0" applyFont="1" applyFill="1" applyBorder="1" applyAlignment="1">
      <alignment horizontal="center" vertical="center" wrapText="1"/>
    </xf>
    <xf numFmtId="167" fontId="83" fillId="4" borderId="145" xfId="0" applyNumberFormat="1" applyFont="1" applyFill="1" applyBorder="1" applyAlignment="1">
      <alignment horizontal="center" vertical="center" wrapText="1"/>
    </xf>
    <xf numFmtId="1" fontId="83" fillId="4" borderId="8" xfId="0" quotePrefix="1" applyNumberFormat="1" applyFont="1" applyFill="1" applyBorder="1" applyAlignment="1">
      <alignment horizontal="center" vertical="center"/>
    </xf>
    <xf numFmtId="0" fontId="83" fillId="4" borderId="3" xfId="0" quotePrefix="1" applyNumberFormat="1" applyFont="1" applyFill="1" applyBorder="1" applyAlignment="1">
      <alignment horizontal="center" vertical="center"/>
    </xf>
    <xf numFmtId="0" fontId="83" fillId="4" borderId="63" xfId="0" applyNumberFormat="1" applyFont="1" applyFill="1" applyBorder="1" applyAlignment="1">
      <alignment horizontal="center" vertical="center"/>
    </xf>
    <xf numFmtId="49" fontId="83" fillId="4" borderId="63" xfId="0" applyNumberFormat="1" applyFont="1" applyFill="1" applyBorder="1" applyAlignment="1">
      <alignment horizontal="center" vertical="center"/>
    </xf>
    <xf numFmtId="1" fontId="83" fillId="4" borderId="8" xfId="0" applyNumberFormat="1" applyFont="1" applyFill="1" applyBorder="1" applyAlignment="1">
      <alignment horizontal="center" vertical="center"/>
    </xf>
    <xf numFmtId="0" fontId="83" fillId="4" borderId="3" xfId="0" applyNumberFormat="1" applyFont="1" applyFill="1" applyBorder="1" applyAlignment="1">
      <alignment horizontal="center" vertical="center"/>
    </xf>
    <xf numFmtId="167" fontId="83" fillId="4" borderId="147" xfId="0" applyNumberFormat="1" applyFont="1" applyFill="1" applyBorder="1" applyAlignment="1">
      <alignment horizontal="center" vertical="center" wrapText="1"/>
    </xf>
    <xf numFmtId="1" fontId="83" fillId="4" borderId="36" xfId="0" quotePrefix="1" applyNumberFormat="1" applyFont="1" applyFill="1" applyBorder="1" applyAlignment="1">
      <alignment horizontal="center" vertical="center"/>
    </xf>
    <xf numFmtId="0" fontId="83" fillId="4" borderId="1" xfId="0" quotePrefix="1" applyNumberFormat="1" applyFont="1" applyFill="1" applyBorder="1" applyAlignment="1">
      <alignment horizontal="center" vertical="center"/>
    </xf>
    <xf numFmtId="0" fontId="83" fillId="4" borderId="32" xfId="0" applyNumberFormat="1" applyFont="1" applyFill="1" applyBorder="1" applyAlignment="1">
      <alignment horizontal="center" vertical="center"/>
    </xf>
    <xf numFmtId="165" fontId="83" fillId="4" borderId="0" xfId="0" applyNumberFormat="1" applyFont="1" applyFill="1" applyBorder="1" applyAlignment="1" applyProtection="1">
      <alignment vertical="center"/>
    </xf>
    <xf numFmtId="49" fontId="83" fillId="4" borderId="36" xfId="0" applyNumberFormat="1" applyFont="1" applyFill="1" applyBorder="1" applyAlignment="1">
      <alignment horizontal="center" vertical="center"/>
    </xf>
    <xf numFmtId="49" fontId="83" fillId="4" borderId="1" xfId="0" applyNumberFormat="1" applyFont="1" applyFill="1" applyBorder="1" applyAlignment="1">
      <alignment horizontal="center" vertical="center"/>
    </xf>
    <xf numFmtId="49" fontId="83" fillId="4" borderId="32" xfId="0" applyNumberFormat="1" applyFont="1" applyFill="1" applyBorder="1" applyAlignment="1">
      <alignment horizontal="center" vertical="center"/>
    </xf>
    <xf numFmtId="16" fontId="83" fillId="4" borderId="1" xfId="0" quotePrefix="1" applyNumberFormat="1" applyFont="1" applyFill="1" applyBorder="1" applyAlignment="1">
      <alignment horizontal="center" vertical="center"/>
    </xf>
    <xf numFmtId="165" fontId="51" fillId="4" borderId="0" xfId="0" quotePrefix="1" applyNumberFormat="1" applyFont="1" applyFill="1" applyBorder="1" applyAlignment="1" applyProtection="1">
      <alignment vertical="center"/>
    </xf>
    <xf numFmtId="167" fontId="83" fillId="4" borderId="147" xfId="0" applyNumberFormat="1" applyFont="1" applyFill="1" applyBorder="1" applyAlignment="1">
      <alignment horizontal="center" vertical="center"/>
    </xf>
    <xf numFmtId="0" fontId="83" fillId="4" borderId="11" xfId="0" applyNumberFormat="1" applyFont="1" applyFill="1" applyBorder="1" applyAlignment="1">
      <alignment horizontal="center" vertical="center" wrapText="1"/>
    </xf>
    <xf numFmtId="49" fontId="83" fillId="4" borderId="64" xfId="0" applyNumberFormat="1" applyFont="1" applyFill="1" applyBorder="1" applyAlignment="1">
      <alignment horizontal="center" vertical="center"/>
    </xf>
    <xf numFmtId="49" fontId="83" fillId="4" borderId="5" xfId="0" applyNumberFormat="1" applyFont="1" applyFill="1" applyBorder="1" applyAlignment="1">
      <alignment horizontal="center" vertical="center"/>
    </xf>
    <xf numFmtId="49" fontId="83" fillId="4" borderId="29" xfId="0" applyNumberFormat="1" applyFont="1" applyFill="1" applyBorder="1" applyAlignment="1">
      <alignment horizontal="center" vertical="center"/>
    </xf>
    <xf numFmtId="167" fontId="83" fillId="4" borderId="126" xfId="0" applyNumberFormat="1" applyFont="1" applyFill="1" applyBorder="1" applyAlignment="1" applyProtection="1">
      <alignment horizontal="center" vertical="center"/>
    </xf>
    <xf numFmtId="1" fontId="83" fillId="4" borderId="33" xfId="0" applyNumberFormat="1" applyFont="1" applyFill="1" applyBorder="1" applyAlignment="1">
      <alignment horizontal="center" vertical="center" wrapText="1"/>
    </xf>
    <xf numFmtId="0" fontId="83" fillId="4" borderId="61" xfId="0" applyNumberFormat="1" applyFont="1" applyFill="1" applyBorder="1" applyAlignment="1" applyProtection="1">
      <alignment horizontal="center" vertical="center"/>
    </xf>
    <xf numFmtId="0" fontId="83" fillId="4" borderId="72" xfId="0" applyNumberFormat="1" applyFont="1" applyFill="1" applyBorder="1" applyAlignment="1">
      <alignment horizontal="center" vertical="center" wrapText="1"/>
    </xf>
    <xf numFmtId="0" fontId="83" fillId="4" borderId="33" xfId="0" applyNumberFormat="1" applyFont="1" applyFill="1" applyBorder="1" applyAlignment="1">
      <alignment horizontal="center" vertical="center" wrapText="1"/>
    </xf>
    <xf numFmtId="49" fontId="83" fillId="4" borderId="42" xfId="0" applyNumberFormat="1" applyFont="1" applyFill="1" applyBorder="1" applyAlignment="1">
      <alignment horizontal="center" vertical="center"/>
    </xf>
    <xf numFmtId="49" fontId="83" fillId="4" borderId="30" xfId="0" applyNumberFormat="1" applyFont="1" applyFill="1" applyBorder="1" applyAlignment="1">
      <alignment horizontal="center" vertical="center"/>
    </xf>
    <xf numFmtId="0" fontId="83" fillId="4" borderId="42" xfId="0" applyFont="1" applyFill="1" applyBorder="1" applyAlignment="1">
      <alignment horizontal="center" vertical="center" wrapText="1"/>
    </xf>
    <xf numFmtId="0" fontId="83" fillId="4" borderId="7" xfId="0" applyNumberFormat="1" applyFont="1" applyFill="1" applyBorder="1" applyAlignment="1" applyProtection="1">
      <alignment horizontal="center" vertical="center"/>
    </xf>
    <xf numFmtId="0" fontId="83" fillId="4" borderId="7" xfId="0" quotePrefix="1" applyNumberFormat="1" applyFont="1" applyFill="1" applyBorder="1" applyAlignment="1" applyProtection="1">
      <alignment horizontal="center" vertical="center"/>
    </xf>
    <xf numFmtId="49" fontId="83" fillId="4" borderId="131" xfId="0" applyNumberFormat="1" applyFont="1" applyFill="1" applyBorder="1" applyAlignment="1">
      <alignment horizontal="center" vertical="center"/>
    </xf>
    <xf numFmtId="49" fontId="83" fillId="4" borderId="44" xfId="0" applyNumberFormat="1" applyFont="1" applyFill="1" applyBorder="1" applyAlignment="1">
      <alignment horizontal="center" vertical="center"/>
    </xf>
    <xf numFmtId="49" fontId="83" fillId="4" borderId="71" xfId="0" applyNumberFormat="1" applyFont="1" applyFill="1" applyBorder="1" applyAlignment="1">
      <alignment horizontal="center" vertical="center"/>
    </xf>
    <xf numFmtId="167" fontId="83" fillId="4" borderId="117" xfId="0" applyNumberFormat="1" applyFont="1" applyFill="1" applyBorder="1" applyAlignment="1">
      <alignment horizontal="center" vertical="center" wrapText="1"/>
    </xf>
    <xf numFmtId="1" fontId="83" fillId="4" borderId="43" xfId="0" quotePrefix="1" applyNumberFormat="1" applyFont="1" applyFill="1" applyBorder="1" applyAlignment="1">
      <alignment horizontal="center" vertical="center"/>
    </xf>
    <xf numFmtId="0" fontId="83" fillId="4" borderId="71" xfId="0" applyNumberFormat="1" applyFont="1" applyFill="1" applyBorder="1" applyAlignment="1">
      <alignment horizontal="center" vertical="center"/>
    </xf>
    <xf numFmtId="49" fontId="83" fillId="4" borderId="67" xfId="0" applyNumberFormat="1" applyFont="1" applyFill="1" applyBorder="1" applyAlignment="1">
      <alignment horizontal="center" vertical="center"/>
    </xf>
    <xf numFmtId="167" fontId="83" fillId="4" borderId="108" xfId="0" applyNumberFormat="1" applyFont="1" applyFill="1" applyBorder="1" applyAlignment="1">
      <alignment horizontal="center" vertical="center" wrapText="1"/>
    </xf>
    <xf numFmtId="1" fontId="83" fillId="4" borderId="42" xfId="0" quotePrefix="1" applyNumberFormat="1" applyFont="1" applyFill="1" applyBorder="1" applyAlignment="1">
      <alignment horizontal="center" vertical="center"/>
    </xf>
    <xf numFmtId="0" fontId="83" fillId="4" borderId="30" xfId="0" applyNumberFormat="1" applyFont="1" applyFill="1" applyBorder="1" applyAlignment="1">
      <alignment horizontal="center" vertical="center"/>
    </xf>
    <xf numFmtId="49" fontId="83" fillId="4" borderId="102" xfId="0" applyNumberFormat="1" applyFont="1" applyFill="1" applyBorder="1" applyAlignment="1">
      <alignment horizontal="center" vertical="center"/>
    </xf>
    <xf numFmtId="0" fontId="83" fillId="4" borderId="30" xfId="0" quotePrefix="1" applyNumberFormat="1" applyFont="1" applyFill="1" applyBorder="1" applyAlignment="1">
      <alignment horizontal="center" vertical="center"/>
    </xf>
    <xf numFmtId="0" fontId="83" fillId="4" borderId="30" xfId="0" applyFont="1" applyFill="1" applyBorder="1" applyAlignment="1">
      <alignment horizontal="center" vertical="center" wrapText="1"/>
    </xf>
    <xf numFmtId="167" fontId="83" fillId="4" borderId="108" xfId="0" applyNumberFormat="1" applyFont="1" applyFill="1" applyBorder="1" applyAlignment="1">
      <alignment horizontal="center" vertical="center"/>
    </xf>
    <xf numFmtId="0" fontId="83" fillId="4" borderId="42" xfId="0" quotePrefix="1" applyNumberFormat="1" applyFont="1" applyFill="1" applyBorder="1" applyAlignment="1">
      <alignment horizontal="center" vertical="center"/>
    </xf>
    <xf numFmtId="49" fontId="83" fillId="4" borderId="7" xfId="0" applyNumberFormat="1" applyFont="1" applyFill="1" applyBorder="1" applyAlignment="1">
      <alignment horizontal="left" vertical="center" wrapText="1"/>
    </xf>
    <xf numFmtId="165" fontId="51" fillId="4" borderId="7" xfId="0" quotePrefix="1" applyNumberFormat="1" applyFont="1" applyFill="1" applyBorder="1" applyAlignment="1" applyProtection="1">
      <alignment vertical="center"/>
    </xf>
    <xf numFmtId="165" fontId="86" fillId="4" borderId="7" xfId="0" applyNumberFormat="1" applyFont="1" applyFill="1" applyBorder="1" applyAlignment="1" applyProtection="1">
      <alignment vertical="center"/>
    </xf>
    <xf numFmtId="0" fontId="83" fillId="4" borderId="42" xfId="0" quotePrefix="1" applyNumberFormat="1" applyFont="1" applyFill="1" applyBorder="1" applyAlignment="1">
      <alignment horizontal="center" vertical="center" wrapText="1"/>
    </xf>
    <xf numFmtId="0" fontId="83" fillId="4" borderId="30" xfId="0" applyNumberFormat="1" applyFont="1" applyFill="1" applyBorder="1" applyAlignment="1">
      <alignment horizontal="center" vertical="center" wrapText="1"/>
    </xf>
    <xf numFmtId="49" fontId="83" fillId="4" borderId="45" xfId="0" applyNumberFormat="1" applyFont="1" applyFill="1" applyBorder="1" applyAlignment="1">
      <alignment horizontal="center" vertical="center"/>
    </xf>
    <xf numFmtId="49" fontId="83" fillId="4" borderId="33" xfId="0" applyNumberFormat="1" applyFont="1" applyFill="1" applyBorder="1" applyAlignment="1">
      <alignment horizontal="center" vertical="center"/>
    </xf>
    <xf numFmtId="0" fontId="83" fillId="4" borderId="46" xfId="0" applyNumberFormat="1" applyFont="1" applyFill="1" applyBorder="1" applyAlignment="1" applyProtection="1">
      <alignment horizontal="center" vertical="center"/>
    </xf>
    <xf numFmtId="0" fontId="83" fillId="4" borderId="45" xfId="0" applyFont="1" applyFill="1" applyBorder="1" applyAlignment="1">
      <alignment horizontal="center" vertical="center" wrapText="1"/>
    </xf>
    <xf numFmtId="0" fontId="83" fillId="4" borderId="33" xfId="0" quotePrefix="1" applyNumberFormat="1" applyFont="1" applyFill="1" applyBorder="1" applyAlignment="1">
      <alignment horizontal="center" vertical="center" wrapText="1"/>
    </xf>
    <xf numFmtId="165" fontId="51" fillId="4" borderId="33" xfId="0" applyNumberFormat="1" applyFont="1" applyFill="1" applyBorder="1" applyAlignment="1" applyProtection="1">
      <alignment vertical="center"/>
    </xf>
    <xf numFmtId="0" fontId="85" fillId="4" borderId="23" xfId="0" applyNumberFormat="1" applyFont="1" applyFill="1" applyBorder="1" applyAlignment="1">
      <alignment horizontal="center" vertical="center"/>
    </xf>
    <xf numFmtId="49" fontId="85" fillId="4" borderId="13" xfId="0" applyNumberFormat="1" applyFont="1" applyFill="1" applyBorder="1" applyAlignment="1">
      <alignment horizontal="center" vertical="center"/>
    </xf>
    <xf numFmtId="0" fontId="85" fillId="4" borderId="136" xfId="0" applyNumberFormat="1" applyFont="1" applyFill="1" applyBorder="1" applyAlignment="1" applyProtection="1">
      <alignment horizontal="center" vertical="center"/>
    </xf>
    <xf numFmtId="167" fontId="85" fillId="4" borderId="122" xfId="0" applyNumberFormat="1" applyFont="1" applyFill="1" applyBorder="1" applyAlignment="1">
      <alignment horizontal="center" vertical="center"/>
    </xf>
    <xf numFmtId="167" fontId="85" fillId="4" borderId="119" xfId="0" applyNumberFormat="1" applyFont="1" applyFill="1" applyBorder="1" applyAlignment="1">
      <alignment horizontal="center" vertical="center"/>
    </xf>
    <xf numFmtId="167" fontId="85" fillId="4" borderId="119" xfId="0" quotePrefix="1" applyNumberFormat="1" applyFont="1" applyFill="1" applyBorder="1" applyAlignment="1">
      <alignment horizontal="center" vertical="center"/>
    </xf>
    <xf numFmtId="1" fontId="85" fillId="4" borderId="122" xfId="0" quotePrefix="1" applyNumberFormat="1" applyFont="1" applyFill="1" applyBorder="1" applyAlignment="1">
      <alignment horizontal="center" vertical="center"/>
    </xf>
    <xf numFmtId="165" fontId="49" fillId="4" borderId="121" xfId="0" quotePrefix="1" applyNumberFormat="1" applyFont="1" applyFill="1" applyBorder="1" applyAlignment="1" applyProtection="1">
      <alignment vertical="center"/>
    </xf>
    <xf numFmtId="165" fontId="49" fillId="4" borderId="122" xfId="0" quotePrefix="1" applyNumberFormat="1" applyFont="1" applyFill="1" applyBorder="1" applyAlignment="1" applyProtection="1">
      <alignment vertical="center"/>
    </xf>
    <xf numFmtId="49" fontId="83" fillId="4" borderId="48" xfId="0" applyNumberFormat="1" applyFont="1" applyFill="1" applyBorder="1" applyAlignment="1">
      <alignment horizontal="center" vertical="center" wrapText="1"/>
    </xf>
    <xf numFmtId="0" fontId="83" fillId="4" borderId="170" xfId="0" applyFont="1" applyFill="1" applyBorder="1" applyAlignment="1">
      <alignment horizontal="center" vertical="center" wrapText="1"/>
    </xf>
    <xf numFmtId="167" fontId="83" fillId="4" borderId="122" xfId="0" applyNumberFormat="1" applyFont="1" applyFill="1" applyBorder="1" applyAlignment="1" applyProtection="1">
      <alignment horizontal="center" vertical="center"/>
    </xf>
    <xf numFmtId="0" fontId="83" fillId="4" borderId="48" xfId="0" applyFont="1" applyFill="1" applyBorder="1" applyAlignment="1">
      <alignment horizontal="center" vertical="center" wrapText="1"/>
    </xf>
    <xf numFmtId="165" fontId="83" fillId="4" borderId="35" xfId="0" applyNumberFormat="1" applyFont="1" applyFill="1" applyBorder="1" applyAlignment="1" applyProtection="1">
      <alignment vertical="center"/>
    </xf>
    <xf numFmtId="165" fontId="83" fillId="4" borderId="170" xfId="0" applyNumberFormat="1" applyFont="1" applyFill="1" applyBorder="1" applyAlignment="1" applyProtection="1">
      <alignment horizontal="center" vertical="center" wrapText="1"/>
    </xf>
    <xf numFmtId="0" fontId="83" fillId="4" borderId="13" xfId="0" applyNumberFormat="1" applyFont="1" applyFill="1" applyBorder="1" applyAlignment="1" applyProtection="1">
      <alignment horizontal="center" vertical="center" wrapText="1"/>
    </xf>
    <xf numFmtId="0" fontId="83" fillId="4" borderId="122" xfId="0" applyNumberFormat="1" applyFont="1" applyFill="1" applyBorder="1" applyAlignment="1" applyProtection="1">
      <alignment horizontal="center" vertical="center" wrapText="1"/>
    </xf>
    <xf numFmtId="165" fontId="83" fillId="4" borderId="48" xfId="0" applyNumberFormat="1" applyFont="1" applyFill="1" applyBorder="1" applyAlignment="1" applyProtection="1">
      <alignment vertical="center"/>
    </xf>
    <xf numFmtId="165" fontId="83" fillId="4" borderId="19" xfId="0" applyNumberFormat="1" applyFont="1" applyFill="1" applyBorder="1" applyAlignment="1" applyProtection="1">
      <alignment vertical="center"/>
    </xf>
    <xf numFmtId="165" fontId="52" fillId="4" borderId="19" xfId="0" applyNumberFormat="1" applyFont="1" applyFill="1" applyBorder="1" applyAlignment="1" applyProtection="1">
      <alignment vertical="center"/>
    </xf>
    <xf numFmtId="0" fontId="85" fillId="4" borderId="155" xfId="0" applyNumberFormat="1" applyFont="1" applyFill="1" applyBorder="1" applyAlignment="1">
      <alignment horizontal="center" vertical="center"/>
    </xf>
    <xf numFmtId="49" fontId="85" fillId="4" borderId="62" xfId="0" applyNumberFormat="1" applyFont="1" applyFill="1" applyBorder="1" applyAlignment="1">
      <alignment horizontal="center" vertical="center"/>
    </xf>
    <xf numFmtId="0" fontId="85" fillId="4" borderId="142" xfId="0" applyNumberFormat="1" applyFont="1" applyFill="1" applyBorder="1" applyAlignment="1" applyProtection="1">
      <alignment horizontal="center" vertical="center"/>
    </xf>
    <xf numFmtId="167" fontId="85" fillId="4" borderId="126" xfId="0" applyNumberFormat="1" applyFont="1" applyFill="1" applyBorder="1" applyAlignment="1">
      <alignment horizontal="center" vertical="center"/>
    </xf>
    <xf numFmtId="0" fontId="85" fillId="4" borderId="135" xfId="0" applyFont="1" applyFill="1" applyBorder="1" applyAlignment="1">
      <alignment vertical="center" wrapText="1"/>
    </xf>
    <xf numFmtId="0" fontId="83" fillId="4" borderId="135" xfId="0" applyFont="1" applyFill="1" applyBorder="1" applyAlignment="1">
      <alignment horizontal="center" vertical="center" wrapText="1"/>
    </xf>
    <xf numFmtId="0" fontId="83" fillId="4" borderId="62" xfId="0" applyFont="1" applyFill="1" applyBorder="1" applyAlignment="1">
      <alignment horizontal="center" vertical="center" wrapText="1"/>
    </xf>
    <xf numFmtId="165" fontId="51" fillId="4" borderId="62" xfId="0" applyNumberFormat="1" applyFont="1" applyFill="1" applyBorder="1" applyAlignment="1" applyProtection="1">
      <alignment vertical="center"/>
    </xf>
    <xf numFmtId="49" fontId="83" fillId="4" borderId="19" xfId="0" applyNumberFormat="1" applyFont="1" applyFill="1" applyBorder="1" applyAlignment="1">
      <alignment horizontal="center" vertical="center"/>
    </xf>
    <xf numFmtId="0" fontId="83" fillId="4" borderId="19" xfId="0" applyNumberFormat="1" applyFont="1" applyFill="1" applyBorder="1" applyAlignment="1" applyProtection="1">
      <alignment horizontal="center" vertical="center"/>
    </xf>
    <xf numFmtId="0" fontId="87" fillId="4" borderId="19" xfId="0" applyNumberFormat="1" applyFont="1" applyFill="1" applyBorder="1" applyAlignment="1" applyProtection="1">
      <alignment horizontal="center" vertical="center"/>
    </xf>
    <xf numFmtId="0" fontId="87" fillId="4" borderId="132" xfId="0" applyNumberFormat="1" applyFont="1" applyFill="1" applyBorder="1" applyAlignment="1" applyProtection="1">
      <alignment horizontal="center" vertical="center"/>
    </xf>
    <xf numFmtId="167" fontId="85" fillId="4" borderId="122" xfId="0" applyNumberFormat="1" applyFont="1" applyFill="1" applyBorder="1" applyAlignment="1" applyProtection="1">
      <alignment horizontal="center" vertical="center"/>
    </xf>
    <xf numFmtId="1" fontId="85" fillId="4" borderId="48" xfId="0" applyNumberFormat="1" applyFont="1" applyFill="1" applyBorder="1" applyAlignment="1" applyProtection="1">
      <alignment horizontal="center" vertical="center"/>
    </xf>
    <xf numFmtId="1" fontId="85" fillId="4" borderId="19" xfId="0" applyNumberFormat="1" applyFont="1" applyFill="1" applyBorder="1" applyAlignment="1" applyProtection="1">
      <alignment horizontal="center" vertical="center"/>
    </xf>
    <xf numFmtId="1" fontId="85" fillId="4" borderId="19" xfId="0" quotePrefix="1" applyNumberFormat="1" applyFont="1" applyFill="1" applyBorder="1" applyAlignment="1" applyProtection="1">
      <alignment horizontal="center" vertical="center"/>
    </xf>
    <xf numFmtId="1" fontId="85" fillId="4" borderId="49" xfId="0" applyNumberFormat="1" applyFont="1" applyFill="1" applyBorder="1" applyAlignment="1" applyProtection="1">
      <alignment horizontal="center" vertical="center"/>
    </xf>
    <xf numFmtId="1" fontId="85" fillId="4" borderId="48" xfId="0" quotePrefix="1" applyNumberFormat="1" applyFont="1" applyFill="1" applyBorder="1" applyAlignment="1" applyProtection="1">
      <alignment horizontal="center" vertical="center"/>
    </xf>
    <xf numFmtId="165" fontId="49" fillId="4" borderId="0" xfId="0" applyNumberFormat="1" applyFont="1" applyFill="1" applyBorder="1" applyAlignment="1" applyProtection="1">
      <alignment vertical="center"/>
    </xf>
    <xf numFmtId="49" fontId="83" fillId="4" borderId="138" xfId="0" applyNumberFormat="1" applyFont="1" applyFill="1" applyBorder="1" applyAlignment="1">
      <alignment horizontal="center" vertical="center"/>
    </xf>
    <xf numFmtId="49" fontId="83" fillId="4" borderId="165" xfId="0" applyNumberFormat="1" applyFont="1" applyFill="1" applyBorder="1" applyAlignment="1">
      <alignment horizontal="center" vertical="center"/>
    </xf>
    <xf numFmtId="0" fontId="83" fillId="4" borderId="166" xfId="0" applyNumberFormat="1" applyFont="1" applyFill="1" applyBorder="1" applyAlignment="1" applyProtection="1">
      <alignment horizontal="center" vertical="center"/>
    </xf>
    <xf numFmtId="167" fontId="83" fillId="4" borderId="103" xfId="0" applyNumberFormat="1" applyFont="1" applyFill="1" applyBorder="1" applyAlignment="1" applyProtection="1">
      <alignment horizontal="center" vertical="center"/>
    </xf>
    <xf numFmtId="0" fontId="83" fillId="4" borderId="138" xfId="0" applyFont="1" applyFill="1" applyBorder="1" applyAlignment="1">
      <alignment horizontal="center" vertical="center" wrapText="1"/>
    </xf>
    <xf numFmtId="1" fontId="83" fillId="4" borderId="165" xfId="0" applyNumberFormat="1" applyFont="1" applyFill="1" applyBorder="1" applyAlignment="1">
      <alignment horizontal="center" vertical="center" wrapText="1"/>
    </xf>
    <xf numFmtId="0" fontId="83" fillId="4" borderId="165" xfId="0" applyNumberFormat="1" applyFont="1" applyFill="1" applyBorder="1" applyAlignment="1">
      <alignment horizontal="center" vertical="center"/>
    </xf>
    <xf numFmtId="0" fontId="83" fillId="4" borderId="165" xfId="0" quotePrefix="1" applyNumberFormat="1" applyFont="1" applyFill="1" applyBorder="1" applyAlignment="1">
      <alignment horizontal="center" vertical="center"/>
    </xf>
    <xf numFmtId="0" fontId="83" fillId="4" borderId="55" xfId="0" applyNumberFormat="1" applyFont="1" applyFill="1" applyBorder="1" applyAlignment="1">
      <alignment horizontal="center" vertical="center" wrapText="1"/>
    </xf>
    <xf numFmtId="0" fontId="83" fillId="4" borderId="39" xfId="0" applyNumberFormat="1" applyFont="1" applyFill="1" applyBorder="1" applyAlignment="1">
      <alignment horizontal="center" vertical="center" wrapText="1"/>
    </xf>
    <xf numFmtId="0" fontId="83" fillId="4" borderId="39" xfId="0" quotePrefix="1" applyNumberFormat="1" applyFont="1" applyFill="1" applyBorder="1" applyAlignment="1">
      <alignment horizontal="center" vertical="center" wrapText="1"/>
    </xf>
    <xf numFmtId="49" fontId="83" fillId="4" borderId="65" xfId="0" applyNumberFormat="1" applyFont="1" applyFill="1" applyBorder="1" applyAlignment="1">
      <alignment horizontal="center" vertical="center"/>
    </xf>
    <xf numFmtId="167" fontId="83" fillId="4" borderId="146" xfId="0" applyNumberFormat="1" applyFont="1" applyFill="1" applyBorder="1" applyAlignment="1" applyProtection="1">
      <alignment horizontal="center" vertical="center"/>
    </xf>
    <xf numFmtId="0" fontId="83" fillId="4" borderId="130" xfId="0" applyFont="1" applyFill="1" applyBorder="1" applyAlignment="1">
      <alignment horizontal="center" vertical="center" wrapText="1"/>
    </xf>
    <xf numFmtId="1" fontId="83" fillId="4" borderId="65" xfId="0" applyNumberFormat="1" applyFont="1" applyFill="1" applyBorder="1" applyAlignment="1">
      <alignment horizontal="center" vertical="center" wrapText="1"/>
    </xf>
    <xf numFmtId="0" fontId="83" fillId="4" borderId="65" xfId="0" applyNumberFormat="1" applyFont="1" applyFill="1" applyBorder="1" applyAlignment="1">
      <alignment horizontal="center" vertical="center"/>
    </xf>
    <xf numFmtId="0" fontId="87" fillId="4" borderId="18" xfId="5" applyNumberFormat="1" applyFont="1" applyFill="1" applyBorder="1" applyAlignment="1" applyProtection="1">
      <alignment horizontal="center" vertical="center"/>
    </xf>
    <xf numFmtId="0" fontId="83" fillId="4" borderId="7" xfId="5" applyNumberFormat="1" applyFont="1" applyFill="1" applyBorder="1" applyAlignment="1" applyProtection="1">
      <alignment horizontal="center" vertical="center"/>
    </xf>
    <xf numFmtId="0" fontId="87" fillId="4" borderId="30" xfId="5" applyNumberFormat="1" applyFont="1" applyFill="1" applyBorder="1" applyAlignment="1" applyProtection="1">
      <alignment horizontal="center" vertical="center"/>
    </xf>
    <xf numFmtId="49" fontId="87" fillId="4" borderId="18" xfId="0" applyNumberFormat="1" applyFont="1" applyFill="1" applyBorder="1" applyAlignment="1" applyProtection="1">
      <alignment horizontal="center" vertical="center" wrapText="1"/>
    </xf>
    <xf numFmtId="49" fontId="87" fillId="4" borderId="7" xfId="0" applyNumberFormat="1" applyFont="1" applyFill="1" applyBorder="1" applyAlignment="1" applyProtection="1">
      <alignment horizontal="center" vertical="center" wrapText="1"/>
    </xf>
    <xf numFmtId="165" fontId="53" fillId="4" borderId="0" xfId="0" applyNumberFormat="1" applyFont="1" applyFill="1" applyBorder="1" applyAlignment="1" applyProtection="1">
      <alignment vertical="center"/>
    </xf>
    <xf numFmtId="0" fontId="83" fillId="4" borderId="3" xfId="0" applyFont="1" applyFill="1" applyBorder="1" applyAlignment="1">
      <alignment horizontal="center" vertical="center" wrapText="1"/>
    </xf>
    <xf numFmtId="0" fontId="83" fillId="4" borderId="57" xfId="0" applyFont="1" applyFill="1" applyBorder="1" applyAlignment="1">
      <alignment horizontal="center" vertical="center" wrapText="1"/>
    </xf>
    <xf numFmtId="0" fontId="83" fillId="4" borderId="14" xfId="0" applyFont="1" applyFill="1" applyBorder="1" applyAlignment="1">
      <alignment horizontal="center" vertical="center" wrapText="1"/>
    </xf>
    <xf numFmtId="1" fontId="83" fillId="4" borderId="33" xfId="0" quotePrefix="1" applyNumberFormat="1" applyFont="1" applyFill="1" applyBorder="1" applyAlignment="1">
      <alignment horizontal="center" vertical="center"/>
    </xf>
    <xf numFmtId="0" fontId="85" fillId="4" borderId="48" xfId="5" applyFont="1" applyFill="1" applyBorder="1" applyAlignment="1">
      <alignment vertical="center" wrapText="1"/>
    </xf>
    <xf numFmtId="0" fontId="85" fillId="4" borderId="19" xfId="5" applyFont="1" applyFill="1" applyBorder="1" applyAlignment="1">
      <alignment vertical="center" wrapText="1"/>
    </xf>
    <xf numFmtId="0" fontId="85" fillId="4" borderId="132" xfId="5" applyFont="1" applyFill="1" applyBorder="1" applyAlignment="1">
      <alignment vertical="center" wrapText="1"/>
    </xf>
    <xf numFmtId="167" fontId="85" fillId="4" borderId="122" xfId="0" applyNumberFormat="1" applyFont="1" applyFill="1" applyBorder="1" applyAlignment="1" applyProtection="1">
      <alignment horizontal="center" vertical="center" wrapText="1"/>
    </xf>
    <xf numFmtId="1" fontId="85" fillId="4" borderId="120" xfId="0" applyNumberFormat="1" applyFont="1" applyFill="1" applyBorder="1" applyAlignment="1" applyProtection="1">
      <alignment horizontal="center" vertical="center" wrapText="1"/>
    </xf>
    <xf numFmtId="0" fontId="85" fillId="4" borderId="19" xfId="0" quotePrefix="1" applyNumberFormat="1" applyFont="1" applyFill="1" applyBorder="1" applyAlignment="1">
      <alignment horizontal="center" vertical="center" wrapText="1"/>
    </xf>
    <xf numFmtId="165" fontId="54" fillId="4" borderId="0" xfId="0" applyNumberFormat="1" applyFont="1" applyFill="1" applyBorder="1" applyAlignment="1" applyProtection="1">
      <alignment vertical="center"/>
    </xf>
    <xf numFmtId="165" fontId="51" fillId="4" borderId="44" xfId="0" applyNumberFormat="1" applyFont="1" applyFill="1" applyBorder="1" applyAlignment="1" applyProtection="1">
      <alignment vertical="center"/>
    </xf>
    <xf numFmtId="165" fontId="88" fillId="4" borderId="0" xfId="0" applyNumberFormat="1" applyFont="1" applyFill="1" applyBorder="1" applyAlignment="1" applyProtection="1">
      <alignment vertical="center"/>
    </xf>
    <xf numFmtId="49" fontId="83" fillId="4" borderId="90" xfId="0" applyNumberFormat="1" applyFont="1" applyFill="1" applyBorder="1" applyAlignment="1">
      <alignment horizontal="center" vertical="center" wrapText="1"/>
    </xf>
    <xf numFmtId="0" fontId="83" fillId="4" borderId="25" xfId="0" applyFont="1" applyFill="1" applyBorder="1" applyAlignment="1">
      <alignment horizontal="center" vertical="center" wrapText="1"/>
    </xf>
    <xf numFmtId="49" fontId="83" fillId="4" borderId="55" xfId="0" applyNumberFormat="1" applyFont="1" applyFill="1" applyBorder="1" applyAlignment="1">
      <alignment horizontal="center" vertical="center"/>
    </xf>
    <xf numFmtId="0" fontId="83" fillId="4" borderId="39" xfId="0" applyNumberFormat="1" applyFont="1" applyFill="1" applyBorder="1" applyAlignment="1">
      <alignment horizontal="center" vertical="center"/>
    </xf>
    <xf numFmtId="0" fontId="83" fillId="4" borderId="41" xfId="0" applyNumberFormat="1" applyFont="1" applyFill="1" applyBorder="1" applyAlignment="1" applyProtection="1">
      <alignment horizontal="center" vertical="center"/>
    </xf>
    <xf numFmtId="1" fontId="83" fillId="4" borderId="55" xfId="0" applyNumberFormat="1" applyFont="1" applyFill="1" applyBorder="1" applyAlignment="1">
      <alignment horizontal="center" vertical="center"/>
    </xf>
    <xf numFmtId="0" fontId="83" fillId="4" borderId="56" xfId="0" applyFont="1" applyFill="1" applyBorder="1" applyAlignment="1">
      <alignment horizontal="center" vertical="center" wrapText="1"/>
    </xf>
    <xf numFmtId="0" fontId="83" fillId="4" borderId="41" xfId="0" applyFont="1" applyFill="1" applyBorder="1" applyAlignment="1">
      <alignment horizontal="center" vertical="center" wrapText="1"/>
    </xf>
    <xf numFmtId="0" fontId="85" fillId="4" borderId="43" xfId="0" applyNumberFormat="1" applyFont="1" applyFill="1" applyBorder="1" applyAlignment="1">
      <alignment horizontal="center" vertical="center"/>
    </xf>
    <xf numFmtId="49" fontId="85" fillId="4" borderId="44" xfId="0" applyNumberFormat="1" applyFont="1" applyFill="1" applyBorder="1" applyAlignment="1">
      <alignment horizontal="center" vertical="center"/>
    </xf>
    <xf numFmtId="0" fontId="85" fillId="4" borderId="71" xfId="0" applyNumberFormat="1" applyFont="1" applyFill="1" applyBorder="1" applyAlignment="1" applyProtection="1">
      <alignment horizontal="center" vertical="center"/>
    </xf>
    <xf numFmtId="0" fontId="85" fillId="4" borderId="85" xfId="0" applyNumberFormat="1" applyFont="1" applyFill="1" applyBorder="1" applyAlignment="1">
      <alignment horizontal="center" vertical="center"/>
    </xf>
    <xf numFmtId="0" fontId="85" fillId="4" borderId="44" xfId="0" applyNumberFormat="1" applyFont="1" applyFill="1" applyBorder="1" applyAlignment="1">
      <alignment horizontal="center" vertical="center"/>
    </xf>
    <xf numFmtId="0" fontId="83" fillId="4" borderId="30" xfId="0" quotePrefix="1" applyNumberFormat="1" applyFont="1" applyFill="1" applyBorder="1" applyAlignment="1">
      <alignment horizontal="center" vertical="center" wrapText="1"/>
    </xf>
    <xf numFmtId="0" fontId="85" fillId="4" borderId="7" xfId="0" applyNumberFormat="1" applyFont="1" applyFill="1" applyBorder="1" applyAlignment="1">
      <alignment horizontal="center" vertical="center"/>
    </xf>
    <xf numFmtId="0" fontId="85" fillId="4" borderId="42" xfId="0" applyNumberFormat="1" applyFont="1" applyFill="1" applyBorder="1" applyAlignment="1">
      <alignment horizontal="center" vertical="center"/>
    </xf>
    <xf numFmtId="49" fontId="85" fillId="4" borderId="7" xfId="0" applyNumberFormat="1" applyFont="1" applyFill="1" applyBorder="1" applyAlignment="1">
      <alignment horizontal="center" vertical="center"/>
    </xf>
    <xf numFmtId="0" fontId="85" fillId="4" borderId="30" xfId="0" applyNumberFormat="1" applyFont="1" applyFill="1" applyBorder="1" applyAlignment="1" applyProtection="1">
      <alignment horizontal="center" vertical="center"/>
    </xf>
    <xf numFmtId="0" fontId="85" fillId="4" borderId="18" xfId="0" applyNumberFormat="1" applyFont="1" applyFill="1" applyBorder="1" applyAlignment="1">
      <alignment horizontal="center" vertical="center"/>
    </xf>
    <xf numFmtId="0" fontId="83" fillId="4" borderId="58" xfId="0" applyFont="1" applyFill="1" applyBorder="1" applyAlignment="1">
      <alignment horizontal="center" vertical="center" wrapText="1"/>
    </xf>
    <xf numFmtId="0" fontId="83" fillId="4" borderId="50" xfId="0" applyNumberFormat="1" applyFont="1" applyFill="1" applyBorder="1" applyAlignment="1">
      <alignment horizontal="center" vertical="center" wrapText="1"/>
    </xf>
    <xf numFmtId="0" fontId="83" fillId="4" borderId="63" xfId="0" applyNumberFormat="1" applyFont="1" applyFill="1" applyBorder="1" applyAlignment="1">
      <alignment horizontal="center" vertical="center" wrapText="1"/>
    </xf>
    <xf numFmtId="165" fontId="89" fillId="4" borderId="7" xfId="0" applyNumberFormat="1" applyFont="1" applyFill="1" applyBorder="1" applyAlignment="1" applyProtection="1">
      <alignment vertical="center"/>
    </xf>
    <xf numFmtId="165" fontId="89" fillId="4" borderId="0" xfId="0" applyNumberFormat="1" applyFont="1" applyFill="1" applyBorder="1" applyAlignment="1" applyProtection="1">
      <alignment vertical="center"/>
    </xf>
    <xf numFmtId="0" fontId="87" fillId="4" borderId="45" xfId="0" applyNumberFormat="1" applyFont="1" applyFill="1" applyBorder="1" applyAlignment="1" applyProtection="1">
      <alignment horizontal="center" vertical="center"/>
    </xf>
    <xf numFmtId="0" fontId="83" fillId="4" borderId="33" xfId="0" applyNumberFormat="1" applyFont="1" applyFill="1" applyBorder="1" applyAlignment="1" applyProtection="1">
      <alignment horizontal="center" vertical="center"/>
    </xf>
    <xf numFmtId="0" fontId="87" fillId="4" borderId="33" xfId="0" applyNumberFormat="1" applyFont="1" applyFill="1" applyBorder="1" applyAlignment="1" applyProtection="1">
      <alignment horizontal="center" vertical="center"/>
    </xf>
    <xf numFmtId="0" fontId="87" fillId="4" borderId="46" xfId="0" applyNumberFormat="1" applyFont="1" applyFill="1" applyBorder="1" applyAlignment="1" applyProtection="1">
      <alignment horizontal="center" vertical="center"/>
    </xf>
    <xf numFmtId="167" fontId="83" fillId="4" borderId="112" xfId="0" applyNumberFormat="1" applyFont="1" applyFill="1" applyBorder="1" applyAlignment="1" applyProtection="1">
      <alignment horizontal="center" vertical="center"/>
    </xf>
    <xf numFmtId="0" fontId="83" fillId="4" borderId="33" xfId="0" quotePrefix="1" applyNumberFormat="1" applyFont="1" applyFill="1" applyBorder="1" applyAlignment="1">
      <alignment horizontal="center" vertical="center"/>
    </xf>
    <xf numFmtId="1" fontId="83" fillId="4" borderId="75" xfId="0" applyNumberFormat="1" applyFont="1" applyFill="1" applyBorder="1" applyAlignment="1">
      <alignment horizontal="center" vertical="center" wrapText="1"/>
    </xf>
    <xf numFmtId="0" fontId="83" fillId="4" borderId="72" xfId="0" applyNumberFormat="1" applyFont="1" applyFill="1" applyBorder="1" applyAlignment="1" applyProtection="1">
      <alignment horizontal="center" vertical="center"/>
    </xf>
    <xf numFmtId="0" fontId="85" fillId="4" borderId="23" xfId="0" applyFont="1" applyFill="1" applyBorder="1" applyAlignment="1">
      <alignment horizontal="center" vertical="center" wrapText="1"/>
    </xf>
    <xf numFmtId="0" fontId="85" fillId="4" borderId="13" xfId="0" applyFont="1" applyFill="1" applyBorder="1" applyAlignment="1">
      <alignment horizontal="center" vertical="center" wrapText="1"/>
    </xf>
    <xf numFmtId="0" fontId="85" fillId="4" borderId="136" xfId="0" applyFont="1" applyFill="1" applyBorder="1" applyAlignment="1">
      <alignment horizontal="center" vertical="center" wrapText="1"/>
    </xf>
    <xf numFmtId="167" fontId="85" fillId="4" borderId="121" xfId="0" applyNumberFormat="1" applyFont="1" applyFill="1" applyBorder="1" applyAlignment="1">
      <alignment horizontal="center" vertical="center" wrapText="1"/>
    </xf>
    <xf numFmtId="167" fontId="85" fillId="4" borderId="19" xfId="0" applyNumberFormat="1" applyFont="1" applyFill="1" applyBorder="1" applyAlignment="1">
      <alignment horizontal="center" vertical="center" wrapText="1"/>
    </xf>
    <xf numFmtId="167" fontId="85" fillId="4" borderId="19" xfId="0" quotePrefix="1" applyNumberFormat="1" applyFont="1" applyFill="1" applyBorder="1" applyAlignment="1">
      <alignment horizontal="center" vertical="center" wrapText="1"/>
    </xf>
    <xf numFmtId="167" fontId="85" fillId="4" borderId="49" xfId="0" applyNumberFormat="1" applyFont="1" applyFill="1" applyBorder="1" applyAlignment="1">
      <alignment horizontal="center" vertical="center" wrapText="1"/>
    </xf>
    <xf numFmtId="1" fontId="85" fillId="4" borderId="19" xfId="0" applyNumberFormat="1" applyFont="1" applyFill="1" applyBorder="1" applyAlignment="1">
      <alignment horizontal="center" vertical="center" wrapText="1"/>
    </xf>
    <xf numFmtId="49" fontId="83" fillId="4" borderId="103" xfId="0" applyNumberFormat="1" applyFont="1" applyFill="1" applyBorder="1" applyAlignment="1">
      <alignment horizontal="left" vertical="center" wrapText="1"/>
    </xf>
    <xf numFmtId="49" fontId="83" fillId="4" borderId="40" xfId="0" applyNumberFormat="1" applyFont="1" applyFill="1" applyBorder="1" applyAlignment="1">
      <alignment horizontal="center" vertical="center"/>
    </xf>
    <xf numFmtId="49" fontId="83" fillId="4" borderId="108" xfId="0" applyNumberFormat="1" applyFont="1" applyFill="1" applyBorder="1" applyAlignment="1">
      <alignment horizontal="left" vertical="center" wrapText="1"/>
    </xf>
    <xf numFmtId="49" fontId="83" fillId="4" borderId="87" xfId="0" applyNumberFormat="1" applyFont="1" applyFill="1" applyBorder="1" applyAlignment="1">
      <alignment horizontal="center" vertical="center"/>
    </xf>
    <xf numFmtId="0" fontId="83" fillId="4" borderId="86" xfId="0" applyNumberFormat="1" applyFont="1" applyFill="1" applyBorder="1" applyAlignment="1" applyProtection="1">
      <alignment horizontal="center" vertical="center"/>
    </xf>
    <xf numFmtId="0" fontId="83" fillId="4" borderId="54" xfId="0" applyNumberFormat="1" applyFont="1" applyFill="1" applyBorder="1" applyAlignment="1">
      <alignment horizontal="center" vertical="center" wrapText="1"/>
    </xf>
    <xf numFmtId="0" fontId="83" fillId="4" borderId="25" xfId="0" applyNumberFormat="1" applyFont="1" applyFill="1" applyBorder="1" applyAlignment="1">
      <alignment horizontal="center" vertical="center" wrapText="1"/>
    </xf>
    <xf numFmtId="0" fontId="83" fillId="4" borderId="25" xfId="0" quotePrefix="1" applyNumberFormat="1" applyFont="1" applyFill="1" applyBorder="1" applyAlignment="1">
      <alignment horizontal="center" vertical="center" wrapText="1"/>
    </xf>
    <xf numFmtId="49" fontId="83" fillId="4" borderId="117" xfId="0" applyNumberFormat="1" applyFont="1" applyFill="1" applyBorder="1" applyAlignment="1">
      <alignment horizontal="left" vertical="center" wrapText="1"/>
    </xf>
    <xf numFmtId="0" fontId="83" fillId="4" borderId="43" xfId="0" applyFont="1" applyFill="1" applyBorder="1" applyAlignment="1">
      <alignment horizontal="center" vertical="center" wrapText="1"/>
    </xf>
    <xf numFmtId="0" fontId="83" fillId="4" borderId="71" xfId="0" applyFont="1" applyFill="1" applyBorder="1" applyAlignment="1">
      <alignment horizontal="center" vertical="center" wrapText="1"/>
    </xf>
    <xf numFmtId="0" fontId="83" fillId="4" borderId="33" xfId="0" applyNumberFormat="1" applyFont="1" applyFill="1" applyBorder="1" applyAlignment="1">
      <alignment horizontal="center" vertical="center"/>
    </xf>
    <xf numFmtId="49" fontId="83" fillId="4" borderId="39" xfId="0" applyNumberFormat="1" applyFont="1" applyFill="1" applyBorder="1" applyAlignment="1">
      <alignment horizontal="center" vertical="center"/>
    </xf>
    <xf numFmtId="49" fontId="83" fillId="4" borderId="25" xfId="0" applyNumberFormat="1" applyFont="1" applyFill="1" applyBorder="1" applyAlignment="1">
      <alignment horizontal="center" vertical="center"/>
    </xf>
    <xf numFmtId="165" fontId="51" fillId="4" borderId="25" xfId="0" applyNumberFormat="1" applyFont="1" applyFill="1" applyBorder="1" applyAlignment="1" applyProtection="1">
      <alignment vertical="center"/>
    </xf>
    <xf numFmtId="49" fontId="83" fillId="4" borderId="43" xfId="0" applyNumberFormat="1" applyFont="1" applyFill="1" applyBorder="1" applyAlignment="1">
      <alignment horizontal="center" vertical="center"/>
    </xf>
    <xf numFmtId="165" fontId="50" fillId="4" borderId="44" xfId="0" applyNumberFormat="1" applyFont="1" applyFill="1" applyBorder="1" applyAlignment="1" applyProtection="1">
      <alignment vertical="center"/>
    </xf>
    <xf numFmtId="165" fontId="50" fillId="4" borderId="25" xfId="0" applyNumberFormat="1" applyFont="1" applyFill="1" applyBorder="1" applyAlignment="1" applyProtection="1">
      <alignment vertical="center"/>
    </xf>
    <xf numFmtId="1" fontId="85" fillId="4" borderId="120" xfId="0" applyNumberFormat="1" applyFont="1" applyFill="1" applyBorder="1" applyAlignment="1">
      <alignment horizontal="center" vertical="center" wrapText="1"/>
    </xf>
    <xf numFmtId="1" fontId="85" fillId="4" borderId="136" xfId="0" applyNumberFormat="1" applyFont="1" applyFill="1" applyBorder="1" applyAlignment="1">
      <alignment horizontal="center" vertical="center" wrapText="1"/>
    </xf>
    <xf numFmtId="1" fontId="85" fillId="4" borderId="136" xfId="0" quotePrefix="1" applyNumberFormat="1" applyFont="1" applyFill="1" applyBorder="1" applyAlignment="1">
      <alignment horizontal="center" vertical="center" wrapText="1"/>
    </xf>
    <xf numFmtId="0" fontId="85" fillId="4" borderId="134" xfId="0" applyFont="1" applyFill="1" applyBorder="1" applyAlignment="1">
      <alignment horizontal="center" vertical="center" wrapText="1"/>
    </xf>
    <xf numFmtId="0" fontId="85" fillId="4" borderId="4" xfId="0" applyFont="1" applyFill="1" applyBorder="1" applyAlignment="1">
      <alignment horizontal="center" vertical="center" wrapText="1"/>
    </xf>
    <xf numFmtId="0" fontId="85" fillId="4" borderId="158" xfId="0" applyFont="1" applyFill="1" applyBorder="1" applyAlignment="1">
      <alignment horizontal="center" vertical="center" wrapText="1"/>
    </xf>
    <xf numFmtId="167" fontId="85" fillId="4" borderId="164" xfId="0" applyNumberFormat="1" applyFont="1" applyFill="1" applyBorder="1" applyAlignment="1">
      <alignment horizontal="center" vertical="center" wrapText="1"/>
    </xf>
    <xf numFmtId="1" fontId="85" fillId="4" borderId="80" xfId="0" applyNumberFormat="1" applyFont="1" applyFill="1" applyBorder="1" applyAlignment="1">
      <alignment horizontal="center" vertical="center" wrapText="1"/>
    </xf>
    <xf numFmtId="1" fontId="85" fillId="4" borderId="80" xfId="0" quotePrefix="1" applyNumberFormat="1" applyFont="1" applyFill="1" applyBorder="1" applyAlignment="1">
      <alignment horizontal="center" vertical="center" wrapText="1"/>
    </xf>
    <xf numFmtId="0" fontId="55" fillId="4" borderId="0" xfId="0" applyFont="1" applyFill="1"/>
    <xf numFmtId="1" fontId="85" fillId="4" borderId="57" xfId="0" applyNumberFormat="1" applyFont="1" applyFill="1" applyBorder="1" applyAlignment="1">
      <alignment horizontal="center" vertical="center" wrapText="1"/>
    </xf>
    <xf numFmtId="1" fontId="85" fillId="4" borderId="14" xfId="0" applyNumberFormat="1" applyFont="1" applyFill="1" applyBorder="1" applyAlignment="1">
      <alignment horizontal="center" vertical="center" wrapText="1"/>
    </xf>
    <xf numFmtId="165" fontId="83" fillId="4" borderId="0" xfId="0" applyNumberFormat="1" applyFont="1" applyFill="1" applyBorder="1" applyAlignment="1" applyProtection="1">
      <alignment horizontal="center" vertical="center"/>
    </xf>
    <xf numFmtId="0" fontId="83" fillId="4" borderId="0" xfId="0" applyFont="1" applyFill="1" applyBorder="1" applyAlignment="1" applyProtection="1">
      <alignment vertical="center"/>
    </xf>
    <xf numFmtId="167" fontId="83" fillId="4" borderId="0" xfId="0" applyNumberFormat="1" applyFont="1" applyFill="1" applyBorder="1" applyAlignment="1" applyProtection="1">
      <alignment vertical="center"/>
    </xf>
    <xf numFmtId="0" fontId="83" fillId="4" borderId="0" xfId="0" applyFont="1" applyFill="1" applyBorder="1" applyAlignment="1" applyProtection="1">
      <alignment horizontal="center" vertical="center"/>
    </xf>
    <xf numFmtId="0" fontId="83" fillId="4" borderId="0" xfId="0" applyNumberFormat="1" applyFont="1" applyFill="1" applyBorder="1" applyAlignment="1" applyProtection="1">
      <alignment vertical="center"/>
    </xf>
    <xf numFmtId="0" fontId="83" fillId="4" borderId="14" xfId="0" applyNumberFormat="1" applyFont="1" applyFill="1" applyBorder="1" applyAlignment="1" applyProtection="1">
      <alignment horizontal="center" vertical="center"/>
    </xf>
    <xf numFmtId="165" fontId="83" fillId="4" borderId="14" xfId="0" applyNumberFormat="1" applyFont="1" applyFill="1" applyBorder="1" applyAlignment="1" applyProtection="1">
      <alignment horizontal="center" vertical="center"/>
    </xf>
    <xf numFmtId="0" fontId="83" fillId="4" borderId="0" xfId="0" applyNumberFormat="1" applyFont="1" applyFill="1" applyBorder="1" applyAlignment="1" applyProtection="1">
      <alignment horizontal="center" vertical="center"/>
    </xf>
    <xf numFmtId="0" fontId="83" fillId="4" borderId="0" xfId="0" applyFont="1" applyFill="1" applyBorder="1" applyAlignment="1">
      <alignment horizontal="left" wrapText="1"/>
    </xf>
    <xf numFmtId="0" fontId="83" fillId="4" borderId="0" xfId="0" applyFont="1" applyFill="1" applyBorder="1" applyAlignment="1">
      <alignment horizontal="center" wrapText="1"/>
    </xf>
    <xf numFmtId="0" fontId="83" fillId="4" borderId="0" xfId="0" applyNumberFormat="1" applyFont="1" applyFill="1" applyBorder="1" applyAlignment="1">
      <alignment horizontal="left" wrapText="1"/>
    </xf>
    <xf numFmtId="166" fontId="83" fillId="4" borderId="23" xfId="0" applyNumberFormat="1" applyFont="1" applyFill="1" applyBorder="1" applyAlignment="1" applyProtection="1">
      <alignment horizontal="center" vertical="center"/>
    </xf>
    <xf numFmtId="166" fontId="83" fillId="4" borderId="13" xfId="0" applyNumberFormat="1" applyFont="1" applyFill="1" applyBorder="1" applyAlignment="1" applyProtection="1">
      <alignment horizontal="center" vertical="center"/>
    </xf>
    <xf numFmtId="49" fontId="50" fillId="4" borderId="0" xfId="5" applyNumberFormat="1" applyFont="1" applyFill="1" applyBorder="1" applyAlignment="1" applyProtection="1">
      <alignment horizontal="right" vertical="center"/>
    </xf>
    <xf numFmtId="0" fontId="50" fillId="4" borderId="0" xfId="5" applyFont="1" applyFill="1" applyBorder="1" applyAlignment="1">
      <alignment horizontal="center" vertical="center" wrapText="1"/>
    </xf>
    <xf numFmtId="167" fontId="50" fillId="4" borderId="0" xfId="0" applyNumberFormat="1" applyFont="1" applyFill="1" applyBorder="1" applyAlignment="1" applyProtection="1">
      <alignment horizontal="center" vertical="center" wrapText="1"/>
    </xf>
    <xf numFmtId="167" fontId="50" fillId="4" borderId="0" xfId="0" applyNumberFormat="1" applyFont="1" applyFill="1" applyBorder="1" applyAlignment="1">
      <alignment horizontal="center" vertical="center" wrapText="1"/>
    </xf>
    <xf numFmtId="0" fontId="50" fillId="4" borderId="0" xfId="0" applyFont="1" applyFill="1" applyBorder="1" applyAlignment="1">
      <alignment horizontal="center" wrapText="1"/>
    </xf>
    <xf numFmtId="167" fontId="49" fillId="4" borderId="0" xfId="0" applyNumberFormat="1" applyFont="1" applyFill="1" applyBorder="1" applyAlignment="1" applyProtection="1">
      <alignment horizontal="center" vertical="center" wrapText="1"/>
    </xf>
    <xf numFmtId="167" fontId="56" fillId="4" borderId="0" xfId="0" applyNumberFormat="1" applyFont="1" applyFill="1" applyBorder="1" applyAlignment="1">
      <alignment horizontal="center" vertical="center" wrapText="1"/>
    </xf>
    <xf numFmtId="0" fontId="50" fillId="4" borderId="0" xfId="0" applyNumberFormat="1" applyFont="1" applyFill="1" applyBorder="1" applyAlignment="1" applyProtection="1">
      <alignment horizontal="center" vertical="center"/>
    </xf>
    <xf numFmtId="165" fontId="50" fillId="4" borderId="0" xfId="0" applyNumberFormat="1" applyFont="1" applyFill="1" applyBorder="1" applyAlignment="1" applyProtection="1">
      <alignment horizontal="center" vertical="center"/>
    </xf>
    <xf numFmtId="170" fontId="50" fillId="4" borderId="0" xfId="0" applyNumberFormat="1" applyFont="1" applyFill="1" applyBorder="1" applyAlignment="1" applyProtection="1">
      <alignment horizontal="center" vertical="center"/>
    </xf>
    <xf numFmtId="0" fontId="54" fillId="4" borderId="0" xfId="0" applyFont="1" applyFill="1" applyBorder="1" applyAlignment="1">
      <alignment horizontal="center" vertical="center" wrapText="1"/>
    </xf>
    <xf numFmtId="0" fontId="49" fillId="4" borderId="0" xfId="0" applyFont="1" applyFill="1" applyBorder="1" applyAlignment="1">
      <alignment horizontal="center" vertical="center" wrapText="1"/>
    </xf>
    <xf numFmtId="0" fontId="49" fillId="4" borderId="0" xfId="0" applyNumberFormat="1" applyFont="1" applyFill="1" applyBorder="1" applyAlignment="1">
      <alignment horizontal="center" vertical="center" wrapText="1"/>
    </xf>
    <xf numFmtId="1" fontId="49" fillId="4" borderId="0" xfId="0" applyNumberFormat="1" applyFont="1" applyFill="1" applyBorder="1" applyAlignment="1">
      <alignment horizontal="center" vertical="center" wrapText="1"/>
    </xf>
    <xf numFmtId="165" fontId="50" fillId="4" borderId="0" xfId="0" applyNumberFormat="1" applyFont="1" applyFill="1" applyBorder="1" applyAlignment="1" applyProtection="1">
      <alignment horizontal="left" vertical="center"/>
    </xf>
    <xf numFmtId="165" fontId="50" fillId="4" borderId="0" xfId="0" applyNumberFormat="1" applyFont="1" applyFill="1" applyBorder="1" applyAlignment="1" applyProtection="1">
      <alignment horizontal="center" vertical="center" wrapText="1"/>
    </xf>
    <xf numFmtId="0" fontId="50" fillId="4" borderId="0" xfId="0" applyNumberFormat="1" applyFont="1" applyFill="1" applyBorder="1" applyAlignment="1" applyProtection="1">
      <alignment horizontal="center" vertical="center" wrapText="1"/>
    </xf>
    <xf numFmtId="165" fontId="49" fillId="4" borderId="0" xfId="0" applyNumberFormat="1" applyFont="1" applyFill="1" applyBorder="1" applyAlignment="1" applyProtection="1">
      <alignment horizontal="center" vertical="center" wrapText="1"/>
    </xf>
    <xf numFmtId="0" fontId="49" fillId="4" borderId="0" xfId="0" applyNumberFormat="1" applyFont="1" applyFill="1" applyBorder="1" applyAlignment="1" applyProtection="1">
      <alignment horizontal="center" vertical="center" wrapText="1"/>
    </xf>
    <xf numFmtId="166" fontId="83" fillId="4" borderId="63" xfId="0" applyNumberFormat="1" applyFont="1" applyFill="1" applyBorder="1" applyAlignment="1" applyProtection="1">
      <alignment horizontal="center" vertical="center"/>
    </xf>
    <xf numFmtId="167" fontId="83" fillId="4" borderId="145" xfId="0" applyNumberFormat="1" applyFont="1" applyFill="1" applyBorder="1" applyAlignment="1" applyProtection="1">
      <alignment horizontal="center" vertical="center"/>
    </xf>
    <xf numFmtId="0" fontId="83" fillId="4" borderId="3" xfId="0" quotePrefix="1" applyFont="1" applyFill="1" applyBorder="1" applyAlignment="1">
      <alignment horizontal="center" vertical="center" wrapText="1"/>
    </xf>
    <xf numFmtId="1" fontId="83" fillId="4" borderId="44" xfId="0" quotePrefix="1" applyNumberFormat="1" applyFont="1" applyFill="1" applyBorder="1" applyAlignment="1">
      <alignment horizontal="center" vertical="center" wrapText="1"/>
    </xf>
    <xf numFmtId="165" fontId="50" fillId="4" borderId="39" xfId="0" applyNumberFormat="1" applyFont="1" applyFill="1" applyBorder="1" applyAlignment="1" applyProtection="1">
      <alignment horizontal="center" vertical="center"/>
    </xf>
    <xf numFmtId="165" fontId="50" fillId="4" borderId="39" xfId="0" quotePrefix="1" applyNumberFormat="1" applyFont="1" applyFill="1" applyBorder="1" applyAlignment="1" applyProtection="1">
      <alignment horizontal="center" vertical="center"/>
    </xf>
    <xf numFmtId="165" fontId="50" fillId="4" borderId="56" xfId="0" applyNumberFormat="1" applyFont="1" applyFill="1" applyBorder="1" applyAlignment="1" applyProtection="1">
      <alignment horizontal="center" vertical="center"/>
    </xf>
    <xf numFmtId="1" fontId="85" fillId="4" borderId="121" xfId="0" quotePrefix="1" applyNumberFormat="1" applyFont="1" applyFill="1" applyBorder="1" applyAlignment="1">
      <alignment horizontal="center" vertical="center" wrapText="1"/>
    </xf>
    <xf numFmtId="165" fontId="50" fillId="4" borderId="41" xfId="0" applyNumberFormat="1" applyFont="1" applyFill="1" applyBorder="1" applyAlignment="1" applyProtection="1">
      <alignment horizontal="center" vertical="center"/>
    </xf>
    <xf numFmtId="165" fontId="50" fillId="4" borderId="40" xfId="0" quotePrefix="1" applyNumberFormat="1" applyFont="1" applyFill="1" applyBorder="1" applyAlignment="1" applyProtection="1">
      <alignment horizontal="center" vertical="center"/>
    </xf>
    <xf numFmtId="0" fontId="50" fillId="4" borderId="42" xfId="0" applyFont="1" applyFill="1" applyBorder="1" applyAlignment="1">
      <alignment horizontal="center" vertical="center" wrapText="1"/>
    </xf>
    <xf numFmtId="0" fontId="83" fillId="4" borderId="42" xfId="0" applyNumberFormat="1" applyFont="1" applyFill="1" applyBorder="1" applyAlignment="1">
      <alignment horizontal="center" vertical="center" wrapText="1"/>
    </xf>
    <xf numFmtId="166" fontId="83" fillId="4" borderId="42" xfId="0" quotePrefix="1" applyNumberFormat="1" applyFont="1" applyFill="1" applyBorder="1" applyAlignment="1" applyProtection="1">
      <alignment horizontal="center" vertical="center"/>
    </xf>
    <xf numFmtId="166" fontId="83" fillId="4" borderId="42" xfId="0" applyNumberFormat="1" applyFont="1" applyFill="1" applyBorder="1" applyAlignment="1" applyProtection="1">
      <alignment horizontal="center" vertical="center"/>
    </xf>
    <xf numFmtId="0" fontId="83" fillId="4" borderId="43" xfId="0" quotePrefix="1" applyNumberFormat="1" applyFont="1" applyFill="1" applyBorder="1" applyAlignment="1">
      <alignment horizontal="center" vertical="center" wrapText="1"/>
    </xf>
    <xf numFmtId="0" fontId="83" fillId="4" borderId="43" xfId="0" applyNumberFormat="1" applyFont="1" applyFill="1" applyBorder="1" applyAlignment="1">
      <alignment horizontal="center" vertical="center" wrapText="1"/>
    </xf>
    <xf numFmtId="1" fontId="83" fillId="4" borderId="18" xfId="0" applyNumberFormat="1" applyFont="1" applyFill="1" applyBorder="1" applyAlignment="1">
      <alignment horizontal="center" vertical="center"/>
    </xf>
    <xf numFmtId="165" fontId="51" fillId="4" borderId="44" xfId="0" applyNumberFormat="1" applyFont="1" applyFill="1" applyBorder="1" applyAlignment="1" applyProtection="1">
      <alignment horizontal="center" vertical="center"/>
    </xf>
    <xf numFmtId="165" fontId="51" fillId="4" borderId="7" xfId="0" applyNumberFormat="1" applyFont="1" applyFill="1" applyBorder="1" applyAlignment="1" applyProtection="1">
      <alignment horizontal="center" vertical="center"/>
    </xf>
    <xf numFmtId="165" fontId="51" fillId="4" borderId="33" xfId="0" applyNumberFormat="1" applyFont="1" applyFill="1" applyBorder="1" applyAlignment="1" applyProtection="1">
      <alignment horizontal="center" vertical="center"/>
    </xf>
    <xf numFmtId="165" fontId="51" fillId="4" borderId="19" xfId="0" applyNumberFormat="1" applyFont="1" applyFill="1" applyBorder="1" applyAlignment="1" applyProtection="1">
      <alignment horizontal="center" vertical="center"/>
    </xf>
    <xf numFmtId="167" fontId="50" fillId="4" borderId="103" xfId="0" applyNumberFormat="1" applyFont="1" applyFill="1" applyBorder="1" applyAlignment="1" applyProtection="1">
      <alignment horizontal="center" vertical="center"/>
    </xf>
    <xf numFmtId="166" fontId="85" fillId="4" borderId="80" xfId="0" applyNumberFormat="1" applyFont="1" applyFill="1" applyBorder="1" applyAlignment="1" applyProtection="1">
      <alignment horizontal="center" vertical="center"/>
    </xf>
    <xf numFmtId="166" fontId="85" fillId="4" borderId="81" xfId="0" applyNumberFormat="1" applyFont="1" applyFill="1" applyBorder="1" applyAlignment="1" applyProtection="1">
      <alignment horizontal="center" vertical="center"/>
    </xf>
    <xf numFmtId="165" fontId="51" fillId="4" borderId="81" xfId="0" applyNumberFormat="1" applyFont="1" applyFill="1" applyBorder="1" applyAlignment="1" applyProtection="1">
      <alignment vertical="center"/>
    </xf>
    <xf numFmtId="0" fontId="83" fillId="4" borderId="31" xfId="0" applyFont="1" applyFill="1" applyBorder="1" applyAlignment="1">
      <alignment horizontal="center" vertical="center" wrapText="1"/>
    </xf>
    <xf numFmtId="0" fontId="83" fillId="4" borderId="5" xfId="0" applyFont="1" applyFill="1" applyBorder="1" applyAlignment="1">
      <alignment horizontal="center" vertical="center" wrapText="1"/>
    </xf>
    <xf numFmtId="166" fontId="83" fillId="4" borderId="29" xfId="0" applyNumberFormat="1" applyFont="1" applyFill="1" applyBorder="1" applyAlignment="1" applyProtection="1">
      <alignment horizontal="center" vertical="center"/>
    </xf>
    <xf numFmtId="0" fontId="83" fillId="4" borderId="5" xfId="0" quotePrefix="1" applyFont="1" applyFill="1" applyBorder="1" applyAlignment="1">
      <alignment horizontal="center" vertical="center" wrapText="1"/>
    </xf>
    <xf numFmtId="167" fontId="83" fillId="4" borderId="33" xfId="0" applyNumberFormat="1" applyFont="1" applyFill="1" applyBorder="1" applyAlignment="1">
      <alignment horizontal="center" vertical="center" wrapText="1"/>
    </xf>
    <xf numFmtId="0" fontId="83" fillId="4" borderId="33" xfId="0" quotePrefix="1" applyFont="1" applyFill="1" applyBorder="1" applyAlignment="1">
      <alignment horizontal="center" vertical="center" wrapText="1"/>
    </xf>
    <xf numFmtId="0" fontId="83" fillId="4" borderId="60" xfId="0" applyFont="1" applyFill="1" applyBorder="1" applyAlignment="1">
      <alignment horizontal="center" vertical="center" wrapText="1"/>
    </xf>
    <xf numFmtId="0" fontId="83" fillId="4" borderId="20" xfId="0" applyFont="1" applyFill="1" applyBorder="1" applyAlignment="1">
      <alignment horizontal="center" vertical="center" wrapText="1"/>
    </xf>
    <xf numFmtId="166" fontId="83" fillId="4" borderId="151" xfId="0" applyNumberFormat="1" applyFont="1" applyFill="1" applyBorder="1" applyAlignment="1" applyProtection="1">
      <alignment horizontal="center" vertical="center"/>
    </xf>
    <xf numFmtId="167" fontId="83" fillId="4" borderId="123" xfId="0" applyNumberFormat="1" applyFont="1" applyFill="1" applyBorder="1" applyAlignment="1" applyProtection="1">
      <alignment horizontal="center" vertical="center"/>
    </xf>
    <xf numFmtId="0" fontId="83" fillId="4" borderId="20" xfId="0" quotePrefix="1" applyFont="1" applyFill="1" applyBorder="1" applyAlignment="1">
      <alignment horizontal="center" vertical="center" wrapText="1"/>
    </xf>
    <xf numFmtId="0" fontId="83" fillId="4" borderId="26" xfId="0" applyFont="1" applyFill="1" applyBorder="1" applyAlignment="1">
      <alignment horizontal="center" vertical="center" wrapText="1"/>
    </xf>
    <xf numFmtId="0" fontId="83" fillId="4" borderId="21" xfId="0" applyFont="1" applyFill="1" applyBorder="1"/>
    <xf numFmtId="0" fontId="83" fillId="4" borderId="22" xfId="0" applyFont="1" applyFill="1" applyBorder="1" applyAlignment="1">
      <alignment horizontal="center" vertical="center" wrapText="1"/>
    </xf>
    <xf numFmtId="0" fontId="83" fillId="4" borderId="22" xfId="0" quotePrefix="1" applyFont="1" applyFill="1" applyBorder="1" applyAlignment="1">
      <alignment horizontal="center" vertical="center" wrapText="1"/>
    </xf>
    <xf numFmtId="0" fontId="83" fillId="4" borderId="17" xfId="0" applyFont="1" applyFill="1" applyBorder="1" applyAlignment="1">
      <alignment horizontal="center" vertical="center" wrapText="1"/>
    </xf>
    <xf numFmtId="165" fontId="50" fillId="4" borderId="89" xfId="0" quotePrefix="1" applyNumberFormat="1" applyFont="1" applyFill="1" applyBorder="1" applyAlignment="1" applyProtection="1">
      <alignment horizontal="center" vertical="center"/>
    </xf>
    <xf numFmtId="49" fontId="83" fillId="4" borderId="174" xfId="0" applyNumberFormat="1" applyFont="1" applyFill="1" applyBorder="1" applyAlignment="1">
      <alignment horizontal="center" vertical="center" wrapText="1"/>
    </xf>
    <xf numFmtId="49" fontId="83" fillId="4" borderId="98" xfId="0" applyNumberFormat="1" applyFont="1" applyFill="1" applyBorder="1" applyAlignment="1">
      <alignment horizontal="center" vertical="center" wrapText="1"/>
    </xf>
    <xf numFmtId="49" fontId="50" fillId="4" borderId="98" xfId="0" applyNumberFormat="1" applyFont="1" applyFill="1" applyBorder="1" applyAlignment="1">
      <alignment horizontal="center" vertical="center" wrapText="1"/>
    </xf>
    <xf numFmtId="49" fontId="83" fillId="4" borderId="175" xfId="0" applyNumberFormat="1" applyFont="1" applyFill="1" applyBorder="1" applyAlignment="1">
      <alignment horizontal="center" vertical="center" wrapText="1"/>
    </xf>
    <xf numFmtId="49" fontId="83" fillId="4" borderId="176" xfId="0" applyNumberFormat="1" applyFont="1" applyFill="1" applyBorder="1" applyAlignment="1">
      <alignment horizontal="center" vertical="center" wrapText="1"/>
    </xf>
    <xf numFmtId="49" fontId="83" fillId="4" borderId="125" xfId="0" applyNumberFormat="1" applyFont="1" applyFill="1" applyBorder="1" applyAlignment="1">
      <alignment horizontal="center" vertical="center" wrapText="1"/>
    </xf>
    <xf numFmtId="49" fontId="83" fillId="4" borderId="92" xfId="0" applyNumberFormat="1" applyFont="1" applyFill="1" applyBorder="1" applyAlignment="1">
      <alignment horizontal="center" vertical="center" wrapText="1"/>
    </xf>
    <xf numFmtId="165" fontId="50" fillId="4" borderId="40" xfId="0" applyNumberFormat="1" applyFont="1" applyFill="1" applyBorder="1" applyAlignment="1" applyProtection="1">
      <alignment horizontal="center" vertical="center"/>
    </xf>
    <xf numFmtId="0" fontId="83" fillId="4" borderId="8" xfId="0" applyFont="1" applyFill="1" applyBorder="1" applyAlignment="1">
      <alignment horizontal="center" vertical="center" wrapText="1"/>
    </xf>
    <xf numFmtId="0" fontId="50" fillId="4" borderId="36" xfId="0" applyFont="1" applyFill="1" applyBorder="1" applyAlignment="1">
      <alignment horizontal="center" vertical="center" wrapText="1"/>
    </xf>
    <xf numFmtId="0" fontId="83" fillId="4" borderId="64" xfId="0" applyFont="1" applyFill="1" applyBorder="1" applyAlignment="1">
      <alignment horizontal="center" vertical="center" wrapText="1"/>
    </xf>
    <xf numFmtId="0" fontId="83" fillId="4" borderId="94" xfId="0" applyFont="1" applyFill="1" applyBorder="1" applyAlignment="1">
      <alignment horizontal="center" vertical="center" wrapText="1"/>
    </xf>
    <xf numFmtId="165" fontId="50" fillId="4" borderId="103" xfId="0" applyNumberFormat="1" applyFont="1" applyFill="1" applyBorder="1" applyAlignment="1" applyProtection="1">
      <alignment horizontal="left" vertical="center"/>
    </xf>
    <xf numFmtId="49" fontId="83" fillId="4" borderId="145" xfId="0" applyNumberFormat="1" applyFont="1" applyFill="1" applyBorder="1" applyAlignment="1">
      <alignment horizontal="left" vertical="center" wrapText="1"/>
    </xf>
    <xf numFmtId="49" fontId="83" fillId="4" borderId="147" xfId="0" applyNumberFormat="1" applyFont="1" applyFill="1" applyBorder="1" applyAlignment="1">
      <alignment horizontal="left" vertical="center" wrapText="1"/>
    </xf>
    <xf numFmtId="49" fontId="50" fillId="4" borderId="147" xfId="0" applyNumberFormat="1" applyFont="1" applyFill="1" applyBorder="1" applyAlignment="1">
      <alignment horizontal="left" vertical="center" wrapText="1"/>
    </xf>
    <xf numFmtId="49" fontId="83" fillId="4" borderId="156" xfId="0" applyNumberFormat="1" applyFont="1" applyFill="1" applyBorder="1" applyAlignment="1">
      <alignment horizontal="left" vertical="center" wrapText="1"/>
    </xf>
    <xf numFmtId="49" fontId="83" fillId="4" borderId="123" xfId="0" applyNumberFormat="1" applyFont="1" applyFill="1" applyBorder="1" applyAlignment="1">
      <alignment horizontal="left" vertical="center" wrapText="1"/>
    </xf>
    <xf numFmtId="0" fontId="83" fillId="4" borderId="42" xfId="0" applyFont="1" applyFill="1" applyBorder="1"/>
    <xf numFmtId="0" fontId="83" fillId="4" borderId="45" xfId="0" applyNumberFormat="1" applyFont="1" applyFill="1" applyBorder="1" applyAlignment="1">
      <alignment horizontal="center" vertical="center" wrapText="1"/>
    </xf>
    <xf numFmtId="1" fontId="83" fillId="4" borderId="10" xfId="0" applyNumberFormat="1" applyFont="1" applyFill="1" applyBorder="1" applyAlignment="1">
      <alignment horizontal="center" vertical="center" wrapText="1"/>
    </xf>
    <xf numFmtId="0" fontId="85" fillId="4" borderId="132" xfId="0" quotePrefix="1" applyNumberFormat="1" applyFont="1" applyFill="1" applyBorder="1" applyAlignment="1">
      <alignment horizontal="center" vertical="center" wrapText="1"/>
    </xf>
    <xf numFmtId="49" fontId="83" fillId="4" borderId="149" xfId="0" applyNumberFormat="1" applyFont="1" applyFill="1" applyBorder="1" applyAlignment="1">
      <alignment horizontal="center" vertical="center" wrapText="1"/>
    </xf>
    <xf numFmtId="49" fontId="83" fillId="4" borderId="30" xfId="0" applyNumberFormat="1" applyFont="1" applyFill="1" applyBorder="1" applyAlignment="1">
      <alignment horizontal="center" vertical="center" wrapText="1"/>
    </xf>
    <xf numFmtId="49" fontId="83" fillId="4" borderId="112" xfId="0" applyNumberFormat="1" applyFont="1" applyFill="1" applyBorder="1" applyAlignment="1">
      <alignment horizontal="left" vertical="center" wrapText="1"/>
    </xf>
    <xf numFmtId="166" fontId="83" fillId="4" borderId="108" xfId="0" applyNumberFormat="1" applyFont="1" applyFill="1" applyBorder="1" applyAlignment="1" applyProtection="1">
      <alignment horizontal="left" vertical="center" wrapText="1"/>
    </xf>
    <xf numFmtId="49" fontId="83" fillId="4" borderId="117" xfId="2" applyNumberFormat="1" applyFont="1" applyFill="1" applyBorder="1" applyAlignment="1">
      <alignment vertical="center" wrapText="1"/>
    </xf>
    <xf numFmtId="49" fontId="83" fillId="4" borderId="108" xfId="2" applyNumberFormat="1" applyFont="1" applyFill="1" applyBorder="1" applyAlignment="1">
      <alignment vertical="center" wrapText="1"/>
    </xf>
    <xf numFmtId="165" fontId="83" fillId="4" borderId="108" xfId="0" applyNumberFormat="1" applyFont="1" applyFill="1" applyBorder="1" applyAlignment="1" applyProtection="1">
      <alignment vertical="center" wrapText="1"/>
    </xf>
    <xf numFmtId="49" fontId="83" fillId="4" borderId="144" xfId="0" applyNumberFormat="1" applyFont="1" applyFill="1" applyBorder="1" applyAlignment="1">
      <alignment horizontal="left" vertical="center" wrapText="1"/>
    </xf>
    <xf numFmtId="167" fontId="83" fillId="4" borderId="144" xfId="0" applyNumberFormat="1" applyFont="1" applyFill="1" applyBorder="1" applyAlignment="1">
      <alignment horizontal="center" vertical="center" wrapText="1"/>
    </xf>
    <xf numFmtId="0" fontId="85" fillId="4" borderId="48" xfId="0" quotePrefix="1" applyNumberFormat="1" applyFont="1" applyFill="1" applyBorder="1" applyAlignment="1">
      <alignment horizontal="center" vertical="center" wrapText="1"/>
    </xf>
    <xf numFmtId="0" fontId="85" fillId="4" borderId="119" xfId="0" quotePrefix="1" applyNumberFormat="1" applyFont="1" applyFill="1" applyBorder="1" applyAlignment="1">
      <alignment horizontal="center" vertical="center" wrapText="1"/>
    </xf>
    <xf numFmtId="165" fontId="7" fillId="4" borderId="7" xfId="0" applyNumberFormat="1" applyFont="1" applyFill="1" applyBorder="1" applyAlignment="1" applyProtection="1">
      <alignment vertical="center"/>
    </xf>
    <xf numFmtId="1" fontId="83" fillId="4" borderId="56" xfId="0" applyNumberFormat="1" applyFont="1" applyFill="1" applyBorder="1" applyAlignment="1">
      <alignment horizontal="center" vertical="center" wrapText="1"/>
    </xf>
    <xf numFmtId="0" fontId="83" fillId="4" borderId="40" xfId="0" applyNumberFormat="1" applyFont="1" applyFill="1" applyBorder="1" applyAlignment="1">
      <alignment horizontal="center" vertical="center" wrapText="1"/>
    </xf>
    <xf numFmtId="165" fontId="50" fillId="4" borderId="39" xfId="0" applyNumberFormat="1" applyFont="1" applyFill="1" applyBorder="1" applyAlignment="1" applyProtection="1">
      <alignment vertical="center"/>
    </xf>
    <xf numFmtId="1" fontId="83" fillId="4" borderId="54" xfId="0" applyNumberFormat="1" applyFont="1" applyFill="1" applyBorder="1" applyAlignment="1">
      <alignment horizontal="center" vertical="center"/>
    </xf>
    <xf numFmtId="1" fontId="83" fillId="4" borderId="22" xfId="0" applyNumberFormat="1" applyFont="1" applyFill="1" applyBorder="1" applyAlignment="1">
      <alignment horizontal="center" vertical="center" wrapText="1"/>
    </xf>
    <xf numFmtId="0" fontId="83" fillId="4" borderId="86" xfId="0" applyNumberFormat="1" applyFont="1" applyFill="1" applyBorder="1" applyAlignment="1">
      <alignment horizontal="center" vertical="center" wrapText="1"/>
    </xf>
    <xf numFmtId="1" fontId="83" fillId="4" borderId="76" xfId="0" applyNumberFormat="1" applyFont="1" applyFill="1" applyBorder="1" applyAlignment="1">
      <alignment horizontal="center" vertical="center" wrapText="1"/>
    </xf>
    <xf numFmtId="165" fontId="90" fillId="4" borderId="7" xfId="0" quotePrefix="1" applyNumberFormat="1" applyFont="1" applyFill="1" applyBorder="1" applyAlignment="1" applyProtection="1">
      <alignment vertical="center"/>
    </xf>
    <xf numFmtId="165" fontId="90" fillId="4" borderId="7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92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1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6" fillId="0" borderId="0" xfId="2" applyBorder="1" applyAlignment="1">
      <alignment horizontal="center" vertical="center"/>
    </xf>
    <xf numFmtId="49" fontId="6" fillId="0" borderId="0" xfId="2" applyNumberFormat="1" applyFont="1" applyBorder="1" applyAlignment="1">
      <alignment vertical="center" wrapText="1"/>
    </xf>
    <xf numFmtId="0" fontId="6" fillId="0" borderId="0" xfId="7" applyFont="1" applyBorder="1" applyAlignment="1">
      <alignment vertical="center" wrapText="1"/>
    </xf>
    <xf numFmtId="0" fontId="48" fillId="0" borderId="0" xfId="0" applyFont="1" applyBorder="1" applyAlignment="1">
      <alignment vertical="center" wrapText="1"/>
    </xf>
    <xf numFmtId="49" fontId="1" fillId="0" borderId="0" xfId="2" applyNumberFormat="1" applyFont="1" applyBorder="1" applyAlignment="1" applyProtection="1">
      <alignment vertical="center" wrapText="1"/>
      <protection locked="0"/>
    </xf>
    <xf numFmtId="0" fontId="1" fillId="0" borderId="0" xfId="7" applyFont="1" applyBorder="1" applyAlignment="1">
      <alignment vertical="center" wrapText="1"/>
    </xf>
    <xf numFmtId="0" fontId="12" fillId="0" borderId="0" xfId="2" applyFont="1" applyBorder="1" applyAlignment="1">
      <alignment vertical="center" wrapText="1"/>
    </xf>
    <xf numFmtId="0" fontId="16" fillId="0" borderId="0" xfId="2" applyBorder="1" applyAlignment="1">
      <alignment horizontal="center" vertical="center" wrapText="1"/>
    </xf>
    <xf numFmtId="49" fontId="12" fillId="0" borderId="0" xfId="2" applyNumberFormat="1" applyFont="1" applyBorder="1" applyAlignment="1">
      <alignment vertical="center" wrapText="1"/>
    </xf>
    <xf numFmtId="0" fontId="94" fillId="0" borderId="0" xfId="2" applyFont="1" applyBorder="1" applyAlignment="1">
      <alignment vertical="center" wrapText="1"/>
    </xf>
    <xf numFmtId="166" fontId="50" fillId="4" borderId="122" xfId="0" applyNumberFormat="1" applyFont="1" applyFill="1" applyBorder="1" applyAlignment="1" applyProtection="1">
      <alignment horizontal="center" vertical="center" wrapText="1"/>
    </xf>
    <xf numFmtId="165" fontId="50" fillId="4" borderId="122" xfId="0" applyNumberFormat="1" applyFont="1" applyFill="1" applyBorder="1" applyAlignment="1" applyProtection="1">
      <alignment horizontal="center" vertical="center"/>
    </xf>
    <xf numFmtId="0" fontId="50" fillId="4" borderId="122" xfId="0" applyNumberFormat="1" applyFont="1" applyFill="1" applyBorder="1" applyAlignment="1" applyProtection="1">
      <alignment horizontal="center" vertical="center"/>
    </xf>
    <xf numFmtId="165" fontId="50" fillId="4" borderId="121" xfId="0" applyNumberFormat="1" applyFont="1" applyFill="1" applyBorder="1" applyAlignment="1" applyProtection="1">
      <alignment vertical="center"/>
    </xf>
    <xf numFmtId="1" fontId="83" fillId="4" borderId="72" xfId="0" applyNumberFormat="1" applyFont="1" applyFill="1" applyBorder="1" applyAlignment="1">
      <alignment horizontal="center" vertical="center"/>
    </xf>
    <xf numFmtId="0" fontId="83" fillId="4" borderId="75" xfId="0" applyFont="1" applyFill="1" applyBorder="1" applyAlignment="1">
      <alignment horizontal="center" vertical="center" wrapText="1"/>
    </xf>
    <xf numFmtId="49" fontId="50" fillId="4" borderId="145" xfId="0" applyNumberFormat="1" applyFont="1" applyFill="1" applyBorder="1" applyAlignment="1">
      <alignment horizontal="left" vertical="center" wrapText="1"/>
    </xf>
    <xf numFmtId="0" fontId="50" fillId="4" borderId="8" xfId="0" applyFont="1" applyFill="1" applyBorder="1" applyAlignment="1">
      <alignment horizontal="center" vertical="center" wrapText="1"/>
    </xf>
    <xf numFmtId="0" fontId="50" fillId="4" borderId="3" xfId="0" applyNumberFormat="1" applyFont="1" applyFill="1" applyBorder="1" applyAlignment="1">
      <alignment horizontal="center" vertical="center" wrapText="1"/>
    </xf>
    <xf numFmtId="165" fontId="50" fillId="4" borderId="63" xfId="0" applyNumberFormat="1" applyFont="1" applyFill="1" applyBorder="1" applyAlignment="1" applyProtection="1">
      <alignment horizontal="center" vertical="center" wrapText="1"/>
    </xf>
    <xf numFmtId="167" fontId="50" fillId="4" borderId="145" xfId="0" applyNumberFormat="1" applyFont="1" applyFill="1" applyBorder="1" applyAlignment="1" applyProtection="1">
      <alignment horizontal="center" vertical="center" wrapText="1"/>
    </xf>
    <xf numFmtId="0" fontId="50" fillId="4" borderId="50" xfId="0" applyFont="1" applyFill="1" applyBorder="1" applyAlignment="1">
      <alignment horizontal="center" vertical="center" wrapText="1"/>
    </xf>
    <xf numFmtId="0" fontId="50" fillId="4" borderId="3" xfId="0" applyFont="1" applyFill="1" applyBorder="1" applyAlignment="1">
      <alignment horizontal="center" vertical="center" wrapText="1"/>
    </xf>
    <xf numFmtId="0" fontId="50" fillId="4" borderId="3" xfId="0" quotePrefix="1" applyFont="1" applyFill="1" applyBorder="1" applyAlignment="1">
      <alignment horizontal="center" vertical="center" wrapText="1"/>
    </xf>
    <xf numFmtId="0" fontId="50" fillId="4" borderId="58" xfId="0" applyFont="1" applyFill="1" applyBorder="1" applyAlignment="1">
      <alignment horizontal="center" vertical="center" wrapText="1"/>
    </xf>
    <xf numFmtId="49" fontId="83" fillId="4" borderId="122" xfId="0" applyNumberFormat="1" applyFont="1" applyFill="1" applyBorder="1" applyAlignment="1">
      <alignment horizontal="left" vertical="center" wrapText="1"/>
    </xf>
    <xf numFmtId="0" fontId="83" fillId="4" borderId="13" xfId="0" applyNumberFormat="1" applyFont="1" applyFill="1" applyBorder="1" applyAlignment="1">
      <alignment horizontal="center" vertical="center" wrapText="1"/>
    </xf>
    <xf numFmtId="167" fontId="83" fillId="4" borderId="122" xfId="0" applyNumberFormat="1" applyFont="1" applyFill="1" applyBorder="1" applyAlignment="1" applyProtection="1">
      <alignment horizontal="center" vertical="center" wrapText="1"/>
    </xf>
    <xf numFmtId="1" fontId="83" fillId="4" borderId="121" xfId="0" applyNumberFormat="1" applyFont="1" applyFill="1" applyBorder="1" applyAlignment="1" applyProtection="1">
      <alignment horizontal="center" vertical="center" wrapText="1"/>
    </xf>
    <xf numFmtId="1" fontId="83" fillId="4" borderId="136" xfId="0" applyNumberFormat="1" applyFont="1" applyFill="1" applyBorder="1" applyAlignment="1" applyProtection="1">
      <alignment horizontal="center" vertical="center" wrapText="1"/>
    </xf>
    <xf numFmtId="1" fontId="83" fillId="4" borderId="35" xfId="0" applyNumberFormat="1" applyFont="1" applyFill="1" applyBorder="1" applyAlignment="1" applyProtection="1">
      <alignment horizontal="center" vertical="center" wrapText="1"/>
    </xf>
    <xf numFmtId="165" fontId="50" fillId="7" borderId="0" xfId="0" applyNumberFormat="1" applyFont="1" applyFill="1" applyBorder="1" applyAlignment="1" applyProtection="1">
      <alignment vertical="center"/>
    </xf>
    <xf numFmtId="165" fontId="50" fillId="7" borderId="124" xfId="0" applyNumberFormat="1" applyFont="1" applyFill="1" applyBorder="1" applyAlignment="1" applyProtection="1">
      <alignment vertical="center"/>
    </xf>
    <xf numFmtId="165" fontId="50" fillId="7" borderId="97" xfId="0" applyNumberFormat="1" applyFont="1" applyFill="1" applyBorder="1" applyAlignment="1" applyProtection="1">
      <alignment vertical="center"/>
    </xf>
    <xf numFmtId="165" fontId="50" fillId="7" borderId="122" xfId="0" applyNumberFormat="1" applyFont="1" applyFill="1" applyBorder="1" applyAlignment="1" applyProtection="1">
      <alignment vertical="center"/>
    </xf>
    <xf numFmtId="165" fontId="50" fillId="7" borderId="122" xfId="0" applyNumberFormat="1" applyFont="1" applyFill="1" applyBorder="1" applyAlignment="1" applyProtection="1">
      <alignment vertical="center" wrapText="1"/>
    </xf>
    <xf numFmtId="165" fontId="50" fillId="7" borderId="56" xfId="0" applyNumberFormat="1" applyFont="1" applyFill="1" applyBorder="1" applyAlignment="1" applyProtection="1">
      <alignment horizontal="center" vertical="center"/>
    </xf>
    <xf numFmtId="165" fontId="50" fillId="7" borderId="84" xfId="0" applyNumberFormat="1" applyFont="1" applyFill="1" applyBorder="1" applyAlignment="1" applyProtection="1">
      <alignment vertical="center"/>
    </xf>
    <xf numFmtId="165" fontId="50" fillId="7" borderId="10" xfId="0" applyNumberFormat="1" applyFont="1" applyFill="1" applyBorder="1" applyAlignment="1" applyProtection="1">
      <alignment vertical="center"/>
    </xf>
    <xf numFmtId="165" fontId="51" fillId="7" borderId="10" xfId="0" applyNumberFormat="1" applyFont="1" applyFill="1" applyBorder="1" applyAlignment="1" applyProtection="1">
      <alignment vertical="center"/>
    </xf>
    <xf numFmtId="165" fontId="52" fillId="7" borderId="10" xfId="0" applyNumberFormat="1" applyFont="1" applyFill="1" applyBorder="1" applyAlignment="1" applyProtection="1">
      <alignment vertical="center"/>
    </xf>
    <xf numFmtId="165" fontId="50" fillId="7" borderId="75" xfId="0" applyNumberFormat="1" applyFont="1" applyFill="1" applyBorder="1" applyAlignment="1" applyProtection="1">
      <alignment vertical="center"/>
    </xf>
    <xf numFmtId="165" fontId="50" fillId="7" borderId="76" xfId="0" applyNumberFormat="1" applyFont="1" applyFill="1" applyBorder="1" applyAlignment="1" applyProtection="1">
      <alignment vertical="center"/>
    </xf>
    <xf numFmtId="165" fontId="50" fillId="7" borderId="49" xfId="0" applyNumberFormat="1" applyFont="1" applyFill="1" applyBorder="1" applyAlignment="1" applyProtection="1">
      <alignment vertical="center"/>
    </xf>
    <xf numFmtId="165" fontId="51" fillId="7" borderId="119" xfId="0" applyNumberFormat="1" applyFont="1" applyFill="1" applyBorder="1" applyAlignment="1" applyProtection="1">
      <alignment vertical="center"/>
    </xf>
    <xf numFmtId="165" fontId="51" fillId="7" borderId="168" xfId="0" applyNumberFormat="1" applyFont="1" applyFill="1" applyBorder="1" applyAlignment="1" applyProtection="1">
      <alignment vertical="center"/>
    </xf>
    <xf numFmtId="165" fontId="50" fillId="7" borderId="56" xfId="0" applyNumberFormat="1" applyFont="1" applyFill="1" applyBorder="1" applyAlignment="1" applyProtection="1">
      <alignment vertical="center"/>
    </xf>
    <xf numFmtId="165" fontId="51" fillId="7" borderId="84" xfId="0" applyNumberFormat="1" applyFont="1" applyFill="1" applyBorder="1" applyAlignment="1" applyProtection="1">
      <alignment vertical="center"/>
    </xf>
    <xf numFmtId="165" fontId="83" fillId="7" borderId="10" xfId="0" applyNumberFormat="1" applyFont="1" applyFill="1" applyBorder="1" applyAlignment="1" applyProtection="1">
      <alignment vertical="center"/>
    </xf>
    <xf numFmtId="165" fontId="51" fillId="7" borderId="76" xfId="0" applyNumberFormat="1" applyFont="1" applyFill="1" applyBorder="1" applyAlignment="1" applyProtection="1">
      <alignment vertical="center"/>
    </xf>
    <xf numFmtId="165" fontId="49" fillId="7" borderId="119" xfId="0" applyNumberFormat="1" applyFont="1" applyFill="1" applyBorder="1" applyAlignment="1" applyProtection="1">
      <alignment vertical="center"/>
    </xf>
    <xf numFmtId="165" fontId="51" fillId="7" borderId="77" xfId="0" applyNumberFormat="1" applyFont="1" applyFill="1" applyBorder="1" applyAlignment="1" applyProtection="1">
      <alignment vertical="center"/>
    </xf>
    <xf numFmtId="165" fontId="51" fillId="7" borderId="49" xfId="0" applyNumberFormat="1" applyFont="1" applyFill="1" applyBorder="1" applyAlignment="1" applyProtection="1">
      <alignment vertical="center"/>
    </xf>
    <xf numFmtId="165" fontId="52" fillId="7" borderId="49" xfId="0" applyNumberFormat="1" applyFont="1" applyFill="1" applyBorder="1" applyAlignment="1" applyProtection="1">
      <alignment vertical="center"/>
    </xf>
    <xf numFmtId="165" fontId="51" fillId="7" borderId="150" xfId="0" applyNumberFormat="1" applyFont="1" applyFill="1" applyBorder="1" applyAlignment="1" applyProtection="1">
      <alignment vertical="center"/>
    </xf>
    <xf numFmtId="165" fontId="49" fillId="7" borderId="49" xfId="0" applyNumberFormat="1" applyFont="1" applyFill="1" applyBorder="1" applyAlignment="1" applyProtection="1">
      <alignment vertical="center"/>
    </xf>
    <xf numFmtId="165" fontId="51" fillId="7" borderId="56" xfId="0" applyNumberFormat="1" applyFont="1" applyFill="1" applyBorder="1" applyAlignment="1" applyProtection="1">
      <alignment vertical="center"/>
    </xf>
    <xf numFmtId="165" fontId="88" fillId="7" borderId="0" xfId="0" applyNumberFormat="1" applyFont="1" applyFill="1" applyBorder="1" applyAlignment="1" applyProtection="1">
      <alignment vertical="center"/>
    </xf>
    <xf numFmtId="165" fontId="89" fillId="7" borderId="10" xfId="0" applyNumberFormat="1" applyFont="1" applyFill="1" applyBorder="1" applyAlignment="1" applyProtection="1">
      <alignment vertical="center"/>
    </xf>
    <xf numFmtId="165" fontId="49" fillId="7" borderId="0" xfId="0" applyNumberFormat="1" applyFont="1" applyFill="1" applyBorder="1" applyAlignment="1" applyProtection="1">
      <alignment vertical="center"/>
    </xf>
    <xf numFmtId="165" fontId="51" fillId="7" borderId="75" xfId="0" applyNumberFormat="1" applyFont="1" applyFill="1" applyBorder="1" applyAlignment="1" applyProtection="1">
      <alignment vertical="center"/>
    </xf>
    <xf numFmtId="165" fontId="52" fillId="7" borderId="0" xfId="0" applyNumberFormat="1" applyFont="1" applyFill="1" applyBorder="1" applyAlignment="1" applyProtection="1">
      <alignment vertical="center"/>
    </xf>
    <xf numFmtId="165" fontId="51" fillId="7" borderId="44" xfId="0" applyNumberFormat="1" applyFont="1" applyFill="1" applyBorder="1" applyAlignment="1" applyProtection="1">
      <alignment horizontal="center" vertical="center"/>
    </xf>
    <xf numFmtId="165" fontId="51" fillId="7" borderId="7" xfId="0" applyNumberFormat="1" applyFont="1" applyFill="1" applyBorder="1" applyAlignment="1" applyProtection="1">
      <alignment horizontal="center" vertical="center"/>
    </xf>
    <xf numFmtId="165" fontId="51" fillId="7" borderId="33" xfId="0" applyNumberFormat="1" applyFont="1" applyFill="1" applyBorder="1" applyAlignment="1" applyProtection="1">
      <alignment horizontal="center" vertical="center"/>
    </xf>
    <xf numFmtId="165" fontId="51" fillId="7" borderId="49" xfId="0" applyNumberFormat="1" applyFont="1" applyFill="1" applyBorder="1" applyAlignment="1" applyProtection="1">
      <alignment horizontal="center" vertical="center"/>
    </xf>
    <xf numFmtId="165" fontId="51" fillId="7" borderId="0" xfId="0" applyNumberFormat="1" applyFont="1" applyFill="1" applyBorder="1" applyAlignment="1" applyProtection="1">
      <alignment vertical="center"/>
    </xf>
    <xf numFmtId="165" fontId="9" fillId="7" borderId="0" xfId="0" applyNumberFormat="1" applyFont="1" applyFill="1" applyBorder="1" applyAlignment="1" applyProtection="1">
      <alignment vertical="center"/>
    </xf>
    <xf numFmtId="165" fontId="83" fillId="4" borderId="45" xfId="0" applyNumberFormat="1" applyFont="1" applyFill="1" applyBorder="1" applyAlignment="1" applyProtection="1">
      <alignment horizontal="center" vertical="center" wrapText="1"/>
    </xf>
    <xf numFmtId="0" fontId="83" fillId="4" borderId="33" xfId="0" applyNumberFormat="1" applyFont="1" applyFill="1" applyBorder="1" applyAlignment="1" applyProtection="1">
      <alignment horizontal="center" vertical="center" wrapText="1"/>
    </xf>
    <xf numFmtId="165" fontId="83" fillId="4" borderId="46" xfId="0" applyNumberFormat="1" applyFont="1" applyFill="1" applyBorder="1" applyAlignment="1" applyProtection="1">
      <alignment horizontal="center" vertical="center" wrapText="1"/>
    </xf>
    <xf numFmtId="166" fontId="83" fillId="4" borderId="43" xfId="0" applyNumberFormat="1" applyFont="1" applyFill="1" applyBorder="1" applyAlignment="1" applyProtection="1">
      <alignment horizontal="center" vertical="center"/>
    </xf>
    <xf numFmtId="166" fontId="83" fillId="4" borderId="44" xfId="0" applyNumberFormat="1" applyFont="1" applyFill="1" applyBorder="1" applyAlignment="1" applyProtection="1">
      <alignment horizontal="center" vertical="center"/>
    </xf>
    <xf numFmtId="166" fontId="83" fillId="4" borderId="71" xfId="0" applyNumberFormat="1" applyFont="1" applyFill="1" applyBorder="1" applyAlignment="1" applyProtection="1">
      <alignment horizontal="center" vertical="center"/>
    </xf>
    <xf numFmtId="0" fontId="83" fillId="4" borderId="44" xfId="0" quotePrefix="1" applyFont="1" applyFill="1" applyBorder="1" applyAlignment="1">
      <alignment horizontal="center" vertical="center" wrapText="1"/>
    </xf>
    <xf numFmtId="49" fontId="83" fillId="4" borderId="128" xfId="0" applyNumberFormat="1" applyFont="1" applyFill="1" applyBorder="1" applyAlignment="1">
      <alignment horizontal="center" vertical="center"/>
    </xf>
    <xf numFmtId="0" fontId="83" fillId="4" borderId="132" xfId="0" applyNumberFormat="1" applyFont="1" applyFill="1" applyBorder="1" applyAlignment="1" applyProtection="1">
      <alignment horizontal="center" vertical="center"/>
    </xf>
    <xf numFmtId="1" fontId="83" fillId="4" borderId="48" xfId="0" applyNumberFormat="1" applyFont="1" applyFill="1" applyBorder="1" applyAlignment="1">
      <alignment horizontal="center" vertical="center"/>
    </xf>
    <xf numFmtId="1" fontId="83" fillId="4" borderId="19" xfId="0" applyNumberFormat="1" applyFont="1" applyFill="1" applyBorder="1" applyAlignment="1" applyProtection="1">
      <alignment horizontal="center" vertical="center"/>
    </xf>
    <xf numFmtId="0" fontId="83" fillId="4" borderId="49" xfId="0" applyFont="1" applyFill="1" applyBorder="1" applyAlignment="1">
      <alignment horizontal="center" vertical="center" wrapText="1"/>
    </xf>
    <xf numFmtId="165" fontId="50" fillId="7" borderId="119" xfId="0" applyNumberFormat="1" applyFont="1" applyFill="1" applyBorder="1" applyAlignment="1" applyProtection="1">
      <alignment vertical="center"/>
    </xf>
    <xf numFmtId="165" fontId="83" fillId="4" borderId="42" xfId="0" applyNumberFormat="1" applyFont="1" applyFill="1" applyBorder="1" applyAlignment="1" applyProtection="1">
      <alignment vertical="center"/>
    </xf>
    <xf numFmtId="167" fontId="83" fillId="4" borderId="112" xfId="0" applyNumberFormat="1" applyFont="1" applyFill="1" applyBorder="1" applyAlignment="1">
      <alignment horizontal="center" vertical="center" wrapText="1"/>
    </xf>
    <xf numFmtId="0" fontId="83" fillId="4" borderId="46" xfId="0" applyNumberFormat="1" applyFont="1" applyFill="1" applyBorder="1" applyAlignment="1">
      <alignment horizontal="center" vertical="center" wrapText="1"/>
    </xf>
    <xf numFmtId="165" fontId="51" fillId="4" borderId="33" xfId="0" quotePrefix="1" applyNumberFormat="1" applyFont="1" applyFill="1" applyBorder="1" applyAlignment="1" applyProtection="1">
      <alignment vertical="center"/>
    </xf>
    <xf numFmtId="1" fontId="83" fillId="4" borderId="211" xfId="0" applyNumberFormat="1" applyFont="1" applyFill="1" applyBorder="1" applyAlignment="1">
      <alignment horizontal="center" vertical="center"/>
    </xf>
    <xf numFmtId="1" fontId="83" fillId="4" borderId="122" xfId="0" applyNumberFormat="1" applyFont="1" applyFill="1" applyBorder="1" applyAlignment="1">
      <alignment horizontal="center" vertical="center" wrapText="1"/>
    </xf>
    <xf numFmtId="165" fontId="49" fillId="4" borderId="19" xfId="0" applyNumberFormat="1" applyFont="1" applyFill="1" applyBorder="1" applyAlignment="1" applyProtection="1">
      <alignment vertical="center"/>
    </xf>
    <xf numFmtId="49" fontId="85" fillId="4" borderId="122" xfId="0" applyNumberFormat="1" applyFont="1" applyFill="1" applyBorder="1" applyAlignment="1">
      <alignment horizontal="center" vertical="center" wrapText="1"/>
    </xf>
    <xf numFmtId="165" fontId="51" fillId="4" borderId="122" xfId="0" applyNumberFormat="1" applyFont="1" applyFill="1" applyBorder="1" applyAlignment="1" applyProtection="1">
      <alignment vertical="center"/>
    </xf>
    <xf numFmtId="165" fontId="51" fillId="7" borderId="122" xfId="0" applyNumberFormat="1" applyFont="1" applyFill="1" applyBorder="1" applyAlignment="1" applyProtection="1">
      <alignment vertical="center"/>
    </xf>
    <xf numFmtId="49" fontId="83" fillId="4" borderId="122" xfId="0" applyNumberFormat="1" applyFont="1" applyFill="1" applyBorder="1" applyAlignment="1">
      <alignment horizontal="center" vertical="center" wrapText="1"/>
    </xf>
    <xf numFmtId="1" fontId="83" fillId="4" borderId="90" xfId="0" applyNumberFormat="1" applyFont="1" applyFill="1" applyBorder="1" applyAlignment="1">
      <alignment horizontal="center" vertical="center"/>
    </xf>
    <xf numFmtId="49" fontId="83" fillId="4" borderId="121" xfId="0" applyNumberFormat="1" applyFont="1" applyFill="1" applyBorder="1" applyAlignment="1">
      <alignment horizontal="center" vertical="center" wrapText="1"/>
    </xf>
    <xf numFmtId="1" fontId="83" fillId="4" borderId="122" xfId="0" applyNumberFormat="1" applyFont="1" applyFill="1" applyBorder="1" applyAlignment="1">
      <alignment vertical="center" wrapText="1"/>
    </xf>
    <xf numFmtId="0" fontId="83" fillId="4" borderId="122" xfId="0" applyFont="1" applyFill="1" applyBorder="1" applyAlignment="1">
      <alignment horizontal="center" vertical="center" wrapText="1"/>
    </xf>
    <xf numFmtId="165" fontId="84" fillId="4" borderId="122" xfId="0" applyNumberFormat="1" applyFont="1" applyFill="1" applyBorder="1" applyAlignment="1" applyProtection="1">
      <alignment horizontal="center" vertical="center"/>
    </xf>
    <xf numFmtId="0" fontId="83" fillId="4" borderId="122" xfId="0" applyFont="1" applyFill="1" applyBorder="1" applyAlignment="1">
      <alignment horizontal="center"/>
    </xf>
    <xf numFmtId="0" fontId="83" fillId="4" borderId="122" xfId="0" applyFont="1" applyFill="1" applyBorder="1" applyAlignment="1">
      <alignment vertical="center" wrapText="1"/>
    </xf>
    <xf numFmtId="165" fontId="83" fillId="4" borderId="122" xfId="0" applyNumberFormat="1" applyFont="1" applyFill="1" applyBorder="1" applyAlignment="1" applyProtection="1">
      <alignment vertical="center" wrapText="1"/>
    </xf>
    <xf numFmtId="1" fontId="83" fillId="4" borderId="171" xfId="0" applyNumberFormat="1" applyFont="1" applyFill="1" applyBorder="1" applyAlignment="1">
      <alignment horizontal="center" vertical="center" wrapText="1"/>
    </xf>
    <xf numFmtId="0" fontId="87" fillId="4" borderId="135" xfId="5" applyNumberFormat="1" applyFont="1" applyFill="1" applyBorder="1" applyAlignment="1" applyProtection="1">
      <alignment horizontal="center" vertical="center"/>
    </xf>
    <xf numFmtId="0" fontId="83" fillId="4" borderId="62" xfId="5" applyNumberFormat="1" applyFont="1" applyFill="1" applyBorder="1" applyAlignment="1" applyProtection="1">
      <alignment horizontal="center" vertical="center"/>
    </xf>
    <xf numFmtId="0" fontId="87" fillId="4" borderId="142" xfId="5" applyNumberFormat="1" applyFont="1" applyFill="1" applyBorder="1" applyAlignment="1" applyProtection="1">
      <alignment horizontal="center" vertical="center"/>
    </xf>
    <xf numFmtId="0" fontId="83" fillId="4" borderId="214" xfId="0" applyFont="1" applyFill="1" applyBorder="1" applyAlignment="1">
      <alignment horizontal="center" vertical="center" wrapText="1"/>
    </xf>
    <xf numFmtId="1" fontId="83" fillId="4" borderId="215" xfId="0" applyNumberFormat="1" applyFont="1" applyFill="1" applyBorder="1" applyAlignment="1">
      <alignment horizontal="center" vertical="center" wrapText="1"/>
    </xf>
    <xf numFmtId="0" fontId="83" fillId="4" borderId="215" xfId="0" applyNumberFormat="1" applyFont="1" applyFill="1" applyBorder="1" applyAlignment="1">
      <alignment horizontal="center" vertical="center"/>
    </xf>
    <xf numFmtId="1" fontId="83" fillId="4" borderId="53" xfId="0" applyNumberFormat="1" applyFont="1" applyFill="1" applyBorder="1" applyAlignment="1">
      <alignment horizontal="center" vertical="center" wrapText="1"/>
    </xf>
    <xf numFmtId="49" fontId="87" fillId="4" borderId="72" xfId="0" applyNumberFormat="1" applyFont="1" applyFill="1" applyBorder="1" applyAlignment="1" applyProtection="1">
      <alignment horizontal="center" vertical="center" wrapText="1"/>
    </xf>
    <xf numFmtId="49" fontId="87" fillId="4" borderId="33" xfId="0" applyNumberFormat="1" applyFont="1" applyFill="1" applyBorder="1" applyAlignment="1" applyProtection="1">
      <alignment horizontal="center" vertical="center" wrapText="1"/>
    </xf>
    <xf numFmtId="0" fontId="83" fillId="4" borderId="122" xfId="0" applyNumberFormat="1" applyFont="1" applyFill="1" applyBorder="1" applyAlignment="1">
      <alignment horizontal="center" vertical="center"/>
    </xf>
    <xf numFmtId="49" fontId="87" fillId="4" borderId="122" xfId="0" applyNumberFormat="1" applyFont="1" applyFill="1" applyBorder="1" applyAlignment="1" applyProtection="1">
      <alignment horizontal="center" vertical="center" wrapText="1"/>
    </xf>
    <xf numFmtId="49" fontId="83" fillId="4" borderId="122" xfId="0" quotePrefix="1" applyNumberFormat="1" applyFont="1" applyFill="1" applyBorder="1" applyAlignment="1">
      <alignment horizontal="center" vertical="center"/>
    </xf>
    <xf numFmtId="49" fontId="83" fillId="4" borderId="55" xfId="0" applyNumberFormat="1" applyFont="1" applyFill="1" applyBorder="1" applyAlignment="1">
      <alignment horizontal="center" vertical="center" wrapText="1"/>
    </xf>
    <xf numFmtId="49" fontId="83" fillId="4" borderId="39" xfId="0" applyNumberFormat="1" applyFont="1" applyFill="1" applyBorder="1" applyAlignment="1">
      <alignment horizontal="center" vertical="center" wrapText="1"/>
    </xf>
    <xf numFmtId="49" fontId="51" fillId="4" borderId="39" xfId="0" applyNumberFormat="1" applyFont="1" applyFill="1" applyBorder="1" applyAlignment="1" applyProtection="1">
      <alignment vertical="center"/>
    </xf>
    <xf numFmtId="49" fontId="51" fillId="7" borderId="56" xfId="0" applyNumberFormat="1" applyFont="1" applyFill="1" applyBorder="1" applyAlignment="1" applyProtection="1">
      <alignment vertical="center"/>
    </xf>
    <xf numFmtId="49" fontId="83" fillId="4" borderId="7" xfId="5" applyNumberFormat="1" applyFont="1" applyFill="1" applyBorder="1" applyAlignment="1">
      <alignment horizontal="center" vertical="center" wrapText="1"/>
    </xf>
    <xf numFmtId="49" fontId="83" fillId="4" borderId="7" xfId="0" applyNumberFormat="1" applyFont="1" applyFill="1" applyBorder="1" applyAlignment="1">
      <alignment horizontal="center" vertical="center" wrapText="1"/>
    </xf>
    <xf numFmtId="49" fontId="53" fillId="4" borderId="7" xfId="0" applyNumberFormat="1" applyFont="1" applyFill="1" applyBorder="1" applyAlignment="1" applyProtection="1">
      <alignment vertical="center"/>
    </xf>
    <xf numFmtId="49" fontId="53" fillId="7" borderId="10" xfId="0" applyNumberFormat="1" applyFont="1" applyFill="1" applyBorder="1" applyAlignment="1" applyProtection="1">
      <alignment vertical="center"/>
    </xf>
    <xf numFmtId="49" fontId="83" fillId="4" borderId="33" xfId="5" applyNumberFormat="1" applyFont="1" applyFill="1" applyBorder="1" applyAlignment="1">
      <alignment horizontal="center" vertical="center" wrapText="1"/>
    </xf>
    <xf numFmtId="49" fontId="83" fillId="4" borderId="33" xfId="0" applyNumberFormat="1" applyFont="1" applyFill="1" applyBorder="1" applyAlignment="1">
      <alignment horizontal="center" vertical="center" wrapText="1"/>
    </xf>
    <xf numFmtId="49" fontId="53" fillId="4" borderId="33" xfId="0" applyNumberFormat="1" applyFont="1" applyFill="1" applyBorder="1" applyAlignment="1" applyProtection="1">
      <alignment vertical="center"/>
    </xf>
    <xf numFmtId="49" fontId="53" fillId="7" borderId="75" xfId="0" applyNumberFormat="1" applyFont="1" applyFill="1" applyBorder="1" applyAlignment="1" applyProtection="1">
      <alignment vertical="center"/>
    </xf>
    <xf numFmtId="49" fontId="83" fillId="4" borderId="122" xfId="5" applyNumberFormat="1" applyFont="1" applyFill="1" applyBorder="1" applyAlignment="1">
      <alignment horizontal="center" vertical="center" wrapText="1"/>
    </xf>
    <xf numFmtId="49" fontId="53" fillId="4" borderId="122" xfId="0" applyNumberFormat="1" applyFont="1" applyFill="1" applyBorder="1" applyAlignment="1" applyProtection="1">
      <alignment vertical="center"/>
    </xf>
    <xf numFmtId="49" fontId="53" fillId="7" borderId="122" xfId="0" applyNumberFormat="1" applyFont="1" applyFill="1" applyBorder="1" applyAlignment="1" applyProtection="1">
      <alignment vertical="center"/>
    </xf>
    <xf numFmtId="0" fontId="83" fillId="4" borderId="71" xfId="0" applyNumberFormat="1" applyFont="1" applyFill="1" applyBorder="1" applyAlignment="1" applyProtection="1">
      <alignment horizontal="center" vertical="center"/>
    </xf>
    <xf numFmtId="49" fontId="63" fillId="0" borderId="216" xfId="0" applyNumberFormat="1" applyFont="1" applyFill="1" applyBorder="1" applyAlignment="1">
      <alignment vertical="center" wrapText="1"/>
    </xf>
    <xf numFmtId="0" fontId="63" fillId="0" borderId="217" xfId="0" applyFont="1" applyFill="1" applyBorder="1" applyAlignment="1">
      <alignment horizontal="left" vertical="center" wrapText="1"/>
    </xf>
    <xf numFmtId="0" fontId="63" fillId="0" borderId="218" xfId="0" applyFont="1" applyFill="1" applyBorder="1" applyAlignment="1">
      <alignment vertical="center" wrapText="1"/>
    </xf>
    <xf numFmtId="0" fontId="63" fillId="0" borderId="217" xfId="0" applyFont="1" applyFill="1" applyBorder="1" applyAlignment="1">
      <alignment vertical="center" wrapText="1"/>
    </xf>
    <xf numFmtId="1" fontId="83" fillId="4" borderId="7" xfId="0" applyNumberFormat="1" applyFont="1" applyFill="1" applyBorder="1" applyAlignment="1">
      <alignment horizontal="center" vertical="center"/>
    </xf>
    <xf numFmtId="0" fontId="85" fillId="4" borderId="122" xfId="0" applyFont="1" applyFill="1" applyBorder="1" applyAlignment="1">
      <alignment horizontal="center" vertical="center" wrapText="1"/>
    </xf>
    <xf numFmtId="170" fontId="49" fillId="4" borderId="119" xfId="0" applyNumberFormat="1" applyFont="1" applyFill="1" applyBorder="1" applyAlignment="1" applyProtection="1">
      <alignment vertical="center"/>
    </xf>
    <xf numFmtId="0" fontId="56" fillId="4" borderId="119" xfId="0" applyFont="1" applyFill="1" applyBorder="1" applyAlignment="1"/>
    <xf numFmtId="0" fontId="85" fillId="4" borderId="80" xfId="0" applyFont="1" applyFill="1" applyBorder="1" applyAlignment="1">
      <alignment wrapText="1"/>
    </xf>
    <xf numFmtId="49" fontId="85" fillId="4" borderId="0" xfId="5" applyNumberFormat="1" applyFont="1" applyFill="1" applyBorder="1" applyAlignment="1">
      <alignment vertical="center" wrapText="1"/>
    </xf>
    <xf numFmtId="49" fontId="2" fillId="0" borderId="0" xfId="5" applyNumberFormat="1" applyFont="1" applyFill="1" applyBorder="1" applyAlignment="1">
      <alignment horizontal="left" vertical="center" wrapText="1"/>
    </xf>
    <xf numFmtId="1" fontId="2" fillId="0" borderId="0" xfId="5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95" fillId="0" borderId="0" xfId="0" applyFont="1" applyBorder="1" applyAlignment="1">
      <alignment horizontal="left" wrapText="1"/>
    </xf>
    <xf numFmtId="0" fontId="95" fillId="0" borderId="0" xfId="0" applyFont="1" applyBorder="1" applyAlignment="1">
      <alignment horizontal="center" wrapText="1"/>
    </xf>
    <xf numFmtId="0" fontId="48" fillId="0" borderId="0" xfId="0" applyFont="1" applyFill="1"/>
    <xf numFmtId="1" fontId="95" fillId="0" borderId="0" xfId="0" applyNumberFormat="1" applyFont="1" applyBorder="1" applyAlignment="1">
      <alignment horizontal="left" wrapText="1"/>
    </xf>
    <xf numFmtId="169" fontId="95" fillId="0" borderId="0" xfId="0" applyNumberFormat="1" applyFont="1" applyFill="1" applyBorder="1" applyAlignment="1" applyProtection="1">
      <alignment horizontal="left" vertical="center" wrapText="1"/>
    </xf>
    <xf numFmtId="49" fontId="2" fillId="4" borderId="30" xfId="0" applyNumberFormat="1" applyFont="1" applyFill="1" applyBorder="1" applyAlignment="1">
      <alignment vertical="center" wrapText="1"/>
    </xf>
    <xf numFmtId="49" fontId="2" fillId="4" borderId="137" xfId="0" applyNumberFormat="1" applyFont="1" applyFill="1" applyBorder="1" applyAlignment="1">
      <alignment vertical="center" wrapText="1"/>
    </xf>
    <xf numFmtId="49" fontId="83" fillId="4" borderId="80" xfId="0" applyNumberFormat="1" applyFont="1" applyFill="1" applyBorder="1" applyAlignment="1">
      <alignment horizontal="center" vertical="center" wrapText="1"/>
    </xf>
    <xf numFmtId="49" fontId="63" fillId="0" borderId="219" xfId="0" applyNumberFormat="1" applyFont="1" applyFill="1" applyBorder="1" applyAlignment="1">
      <alignment vertical="center" wrapText="1"/>
    </xf>
    <xf numFmtId="49" fontId="63" fillId="0" borderId="220" xfId="0" applyNumberFormat="1" applyFont="1" applyFill="1" applyBorder="1" applyAlignment="1">
      <alignment vertical="center" wrapText="1"/>
    </xf>
    <xf numFmtId="175" fontId="63" fillId="0" borderId="221" xfId="0" applyNumberFormat="1" applyFont="1" applyFill="1" applyBorder="1" applyAlignment="1">
      <alignment vertical="center"/>
    </xf>
    <xf numFmtId="49" fontId="85" fillId="4" borderId="121" xfId="0" applyNumberFormat="1" applyFont="1" applyFill="1" applyBorder="1" applyAlignment="1" applyProtection="1">
      <alignment horizontal="center" vertical="center" wrapText="1"/>
    </xf>
    <xf numFmtId="49" fontId="85" fillId="4" borderId="19" xfId="0" applyNumberFormat="1" applyFont="1" applyFill="1" applyBorder="1" applyAlignment="1" applyProtection="1">
      <alignment horizontal="center" vertical="center" wrapText="1"/>
    </xf>
    <xf numFmtId="49" fontId="85" fillId="4" borderId="13" xfId="0" quotePrefix="1" applyNumberFormat="1" applyFont="1" applyFill="1" applyBorder="1" applyAlignment="1">
      <alignment horizontal="center" vertical="center"/>
    </xf>
    <xf numFmtId="49" fontId="85" fillId="4" borderId="19" xfId="0" quotePrefix="1" applyNumberFormat="1" applyFont="1" applyFill="1" applyBorder="1" applyAlignment="1">
      <alignment horizontal="center" vertical="center"/>
    </xf>
    <xf numFmtId="49" fontId="54" fillId="4" borderId="19" xfId="0" applyNumberFormat="1" applyFont="1" applyFill="1" applyBorder="1" applyAlignment="1" applyProtection="1">
      <alignment vertical="center"/>
    </xf>
    <xf numFmtId="49" fontId="54" fillId="7" borderId="49" xfId="0" applyNumberFormat="1" applyFont="1" applyFill="1" applyBorder="1" applyAlignment="1" applyProtection="1">
      <alignment vertical="center"/>
    </xf>
    <xf numFmtId="49" fontId="85" fillId="4" borderId="19" xfId="0" applyNumberFormat="1" applyFont="1" applyFill="1" applyBorder="1" applyAlignment="1">
      <alignment horizontal="center" vertical="center" wrapText="1"/>
    </xf>
    <xf numFmtId="49" fontId="85" fillId="4" borderId="121" xfId="0" applyNumberFormat="1" applyFont="1" applyFill="1" applyBorder="1" applyAlignment="1">
      <alignment horizontal="center" vertical="center" wrapText="1"/>
    </xf>
    <xf numFmtId="49" fontId="85" fillId="4" borderId="136" xfId="0" applyNumberFormat="1" applyFont="1" applyFill="1" applyBorder="1" applyAlignment="1">
      <alignment horizontal="center" vertical="center" wrapText="1"/>
    </xf>
    <xf numFmtId="0" fontId="85" fillId="4" borderId="0" xfId="0" applyFont="1" applyFill="1" applyBorder="1" applyAlignment="1">
      <alignment wrapText="1"/>
    </xf>
    <xf numFmtId="1" fontId="2" fillId="0" borderId="30" xfId="7" applyNumberFormat="1" applyFont="1" applyBorder="1" applyAlignment="1">
      <alignment horizontal="center" wrapText="1"/>
    </xf>
    <xf numFmtId="1" fontId="8" fillId="0" borderId="110" xfId="7" applyNumberFormat="1" applyFont="1" applyBorder="1" applyAlignment="1">
      <alignment horizontal="center" wrapText="1"/>
    </xf>
    <xf numFmtId="1" fontId="8" fillId="0" borderId="42" xfId="7" applyNumberFormat="1" applyFont="1" applyBorder="1" applyAlignment="1">
      <alignment horizontal="center" wrapText="1"/>
    </xf>
    <xf numFmtId="0" fontId="8" fillId="0" borderId="110" xfId="7" applyFont="1" applyBorder="1" applyAlignment="1">
      <alignment horizontal="center" wrapText="1"/>
    </xf>
    <xf numFmtId="0" fontId="8" fillId="0" borderId="42" xfId="7" applyFont="1" applyBorder="1" applyAlignment="1">
      <alignment horizontal="center" wrapText="1"/>
    </xf>
    <xf numFmtId="0" fontId="2" fillId="0" borderId="2" xfId="7" applyFont="1" applyBorder="1" applyAlignment="1">
      <alignment horizontal="center" wrapText="1"/>
    </xf>
    <xf numFmtId="0" fontId="2" fillId="0" borderId="177" xfId="7" applyFont="1" applyBorder="1" applyAlignment="1">
      <alignment horizontal="center" wrapText="1"/>
    </xf>
    <xf numFmtId="0" fontId="2" fillId="0" borderId="30" xfId="7" applyFont="1" applyBorder="1" applyAlignment="1">
      <alignment horizontal="center" vertical="center" wrapText="1"/>
    </xf>
    <xf numFmtId="0" fontId="8" fillId="0" borderId="110" xfId="7" applyFont="1" applyBorder="1" applyAlignment="1">
      <alignment horizontal="center" vertical="center" wrapText="1"/>
    </xf>
    <xf numFmtId="0" fontId="8" fillId="0" borderId="42" xfId="7" applyFont="1" applyBorder="1" applyAlignment="1">
      <alignment horizontal="center" vertical="center" wrapText="1"/>
    </xf>
    <xf numFmtId="0" fontId="2" fillId="0" borderId="30" xfId="7" applyFont="1" applyBorder="1" applyAlignment="1">
      <alignment horizontal="center" wrapText="1"/>
    </xf>
    <xf numFmtId="0" fontId="2" fillId="0" borderId="110" xfId="7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" fontId="2" fillId="0" borderId="30" xfId="7" applyNumberFormat="1" applyFont="1" applyBorder="1" applyAlignment="1">
      <alignment horizontal="center" vertical="center" wrapText="1"/>
    </xf>
    <xf numFmtId="1" fontId="8" fillId="0" borderId="110" xfId="7" applyNumberFormat="1" applyFont="1" applyBorder="1" applyAlignment="1">
      <alignment horizontal="center" vertical="center" wrapText="1"/>
    </xf>
    <xf numFmtId="1" fontId="8" fillId="0" borderId="42" xfId="7" applyNumberFormat="1" applyFont="1" applyBorder="1" applyAlignment="1">
      <alignment horizontal="center" vertical="center" wrapText="1"/>
    </xf>
    <xf numFmtId="0" fontId="2" fillId="0" borderId="110" xfId="7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7" applyFont="1" applyBorder="1" applyAlignment="1">
      <alignment horizontal="center" vertical="center" wrapText="1"/>
    </xf>
    <xf numFmtId="0" fontId="2" fillId="0" borderId="177" xfId="7" applyFont="1" applyBorder="1" applyAlignment="1">
      <alignment horizontal="center" vertical="center" wrapText="1"/>
    </xf>
    <xf numFmtId="49" fontId="1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7" xfId="7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11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4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5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5" fillId="0" borderId="46" xfId="2" applyFont="1" applyBorder="1" applyAlignment="1">
      <alignment horizontal="center" vertical="center" wrapText="1"/>
    </xf>
    <xf numFmtId="0" fontId="5" fillId="0" borderId="113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142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155" xfId="2" applyFont="1" applyBorder="1" applyAlignment="1">
      <alignment horizontal="center" vertical="center" wrapText="1"/>
    </xf>
    <xf numFmtId="0" fontId="5" fillId="0" borderId="71" xfId="2" applyFont="1" applyBorder="1" applyAlignment="1">
      <alignment horizontal="center" vertical="center" wrapText="1"/>
    </xf>
    <xf numFmtId="0" fontId="5" fillId="0" borderId="102" xfId="2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 wrapText="1"/>
    </xf>
    <xf numFmtId="0" fontId="1" fillId="0" borderId="46" xfId="2" applyFont="1" applyBorder="1" applyAlignment="1">
      <alignment horizontal="center" vertical="center" wrapText="1"/>
    </xf>
    <xf numFmtId="0" fontId="1" fillId="0" borderId="113" xfId="2" applyFont="1" applyBorder="1" applyAlignment="1">
      <alignment horizontal="center" vertical="center" wrapText="1"/>
    </xf>
    <xf numFmtId="0" fontId="1" fillId="0" borderId="45" xfId="2" applyFont="1" applyBorder="1" applyAlignment="1">
      <alignment horizontal="center" vertical="center" wrapText="1"/>
    </xf>
    <xf numFmtId="0" fontId="1" fillId="0" borderId="142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155" xfId="2" applyFont="1" applyBorder="1" applyAlignment="1">
      <alignment horizontal="center" vertical="center" wrapText="1"/>
    </xf>
    <xf numFmtId="0" fontId="1" fillId="0" borderId="71" xfId="2" applyFont="1" applyBorder="1" applyAlignment="1">
      <alignment horizontal="center" vertical="center" wrapText="1"/>
    </xf>
    <xf numFmtId="0" fontId="1" fillId="0" borderId="102" xfId="2" applyFont="1" applyBorder="1" applyAlignment="1">
      <alignment horizontal="center" vertical="center" wrapText="1"/>
    </xf>
    <xf numFmtId="0" fontId="1" fillId="0" borderId="43" xfId="2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4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5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6" xfId="2" applyFont="1" applyBorder="1" applyAlignment="1">
      <alignment horizontal="center" vertical="center" wrapText="1"/>
    </xf>
    <xf numFmtId="0" fontId="6" fillId="0" borderId="113" xfId="2" applyFont="1" applyBorder="1" applyAlignment="1">
      <alignment horizontal="center" vertical="center" wrapText="1"/>
    </xf>
    <xf numFmtId="0" fontId="6" fillId="0" borderId="45" xfId="2" applyFont="1" applyBorder="1" applyAlignment="1">
      <alignment horizontal="center" vertical="center" wrapText="1"/>
    </xf>
    <xf numFmtId="0" fontId="6" fillId="0" borderId="142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155" xfId="2" applyFont="1" applyBorder="1" applyAlignment="1">
      <alignment horizontal="center" vertical="center" wrapText="1"/>
    </xf>
    <xf numFmtId="0" fontId="6" fillId="0" borderId="71" xfId="2" applyFont="1" applyBorder="1" applyAlignment="1">
      <alignment horizontal="center" vertical="center" wrapText="1"/>
    </xf>
    <xf numFmtId="0" fontId="6" fillId="0" borderId="102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 wrapText="1"/>
    </xf>
    <xf numFmtId="0" fontId="2" fillId="0" borderId="178" xfId="7" applyFont="1" applyBorder="1" applyAlignment="1">
      <alignment horizontal="center" wrapText="1"/>
    </xf>
    <xf numFmtId="0" fontId="2" fillId="0" borderId="179" xfId="7" applyFont="1" applyBorder="1" applyAlignment="1">
      <alignment horizontal="center" wrapText="1"/>
    </xf>
    <xf numFmtId="49" fontId="6" fillId="0" borderId="46" xfId="2" applyNumberFormat="1" applyFont="1" applyBorder="1" applyAlignment="1">
      <alignment horizontal="center" vertical="center" wrapText="1"/>
    </xf>
    <xf numFmtId="49" fontId="6" fillId="0" borderId="113" xfId="2" applyNumberFormat="1" applyFont="1" applyBorder="1" applyAlignment="1">
      <alignment horizontal="center" vertical="center" wrapText="1"/>
    </xf>
    <xf numFmtId="49" fontId="6" fillId="0" borderId="45" xfId="2" applyNumberFormat="1" applyFont="1" applyBorder="1" applyAlignment="1">
      <alignment horizontal="center" vertical="center" wrapText="1"/>
    </xf>
    <xf numFmtId="49" fontId="6" fillId="0" borderId="142" xfId="2" applyNumberFormat="1" applyFont="1" applyBorder="1" applyAlignment="1">
      <alignment horizontal="center" vertical="center" wrapText="1"/>
    </xf>
    <xf numFmtId="49" fontId="6" fillId="0" borderId="0" xfId="2" applyNumberFormat="1" applyFont="1" applyBorder="1" applyAlignment="1">
      <alignment horizontal="center" vertical="center" wrapText="1"/>
    </xf>
    <xf numFmtId="49" fontId="6" fillId="0" borderId="155" xfId="2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7" fillId="0" borderId="113" xfId="7" applyFont="1" applyBorder="1" applyAlignment="1">
      <alignment horizontal="center" vertical="center" wrapText="1"/>
    </xf>
    <xf numFmtId="0" fontId="47" fillId="0" borderId="45" xfId="7" applyFont="1" applyBorder="1" applyAlignment="1">
      <alignment horizontal="center" vertical="center" wrapText="1"/>
    </xf>
    <xf numFmtId="0" fontId="47" fillId="0" borderId="0" xfId="7" applyFont="1" applyBorder="1" applyAlignment="1">
      <alignment horizontal="center" vertical="center" wrapText="1"/>
    </xf>
    <xf numFmtId="0" fontId="47" fillId="0" borderId="155" xfId="7" applyFont="1" applyBorder="1" applyAlignment="1">
      <alignment horizontal="center" vertical="center" wrapText="1"/>
    </xf>
    <xf numFmtId="0" fontId="47" fillId="0" borderId="102" xfId="7" applyFont="1" applyBorder="1" applyAlignment="1">
      <alignment horizontal="center" vertical="center" wrapText="1"/>
    </xf>
    <xf numFmtId="0" fontId="47" fillId="0" borderId="43" xfId="7" applyFont="1" applyBorder="1" applyAlignment="1">
      <alignment horizontal="center" vertical="center" wrapText="1"/>
    </xf>
    <xf numFmtId="0" fontId="2" fillId="0" borderId="32" xfId="7" applyFont="1" applyBorder="1" applyAlignment="1">
      <alignment horizontal="center" vertical="center" wrapText="1"/>
    </xf>
    <xf numFmtId="0" fontId="8" fillId="0" borderId="2" xfId="7" applyFont="1" applyBorder="1" applyAlignment="1">
      <alignment horizontal="center" vertical="center" wrapText="1"/>
    </xf>
    <xf numFmtId="0" fontId="2" fillId="0" borderId="30" xfId="2" applyFont="1" applyBorder="1" applyAlignment="1">
      <alignment horizontal="center" vertical="center" wrapText="1"/>
    </xf>
    <xf numFmtId="0" fontId="8" fillId="0" borderId="110" xfId="7" applyFont="1" applyBorder="1" applyAlignment="1">
      <alignment vertical="center" wrapText="1"/>
    </xf>
    <xf numFmtId="0" fontId="8" fillId="0" borderId="42" xfId="7" applyFont="1" applyBorder="1" applyAlignment="1">
      <alignment vertical="center" wrapText="1"/>
    </xf>
    <xf numFmtId="0" fontId="6" fillId="0" borderId="7" xfId="7" applyFont="1" applyBorder="1" applyAlignment="1">
      <alignment horizontal="center" vertical="center" wrapText="1"/>
    </xf>
    <xf numFmtId="0" fontId="18" fillId="0" borderId="7" xfId="7" applyFont="1" applyBorder="1" applyAlignment="1">
      <alignment horizontal="center" vertical="center" wrapText="1"/>
    </xf>
    <xf numFmtId="0" fontId="6" fillId="0" borderId="46" xfId="7" applyFont="1" applyBorder="1" applyAlignment="1">
      <alignment horizontal="center" vertical="center" wrapText="1"/>
    </xf>
    <xf numFmtId="0" fontId="6" fillId="0" borderId="113" xfId="7" applyFont="1" applyBorder="1" applyAlignment="1">
      <alignment horizontal="center" vertical="center" wrapText="1"/>
    </xf>
    <xf numFmtId="0" fontId="6" fillId="0" borderId="142" xfId="7" applyFont="1" applyBorder="1" applyAlignment="1">
      <alignment horizontal="center" vertical="center" wrapText="1"/>
    </xf>
    <xf numFmtId="0" fontId="6" fillId="0" borderId="0" xfId="7" applyFont="1" applyBorder="1" applyAlignment="1">
      <alignment horizontal="center" vertical="center" wrapText="1"/>
    </xf>
    <xf numFmtId="0" fontId="6" fillId="0" borderId="71" xfId="7" applyFont="1" applyBorder="1" applyAlignment="1">
      <alignment horizontal="center" vertical="center" wrapText="1"/>
    </xf>
    <xf numFmtId="0" fontId="6" fillId="0" borderId="102" xfId="7" applyFont="1" applyBorder="1" applyAlignment="1">
      <alignment horizontal="center" vertical="center" wrapText="1"/>
    </xf>
    <xf numFmtId="0" fontId="2" fillId="0" borderId="32" xfId="7" applyFont="1" applyBorder="1" applyAlignment="1">
      <alignment horizontal="center" wrapText="1"/>
    </xf>
    <xf numFmtId="0" fontId="8" fillId="0" borderId="2" xfId="7" applyFont="1" applyBorder="1" applyAlignment="1">
      <alignment horizontal="center" wrapText="1"/>
    </xf>
    <xf numFmtId="0" fontId="2" fillId="0" borderId="110" xfId="7" applyFont="1" applyBorder="1" applyAlignment="1">
      <alignment wrapText="1"/>
    </xf>
    <xf numFmtId="0" fontId="2" fillId="0" borderId="42" xfId="7" applyFont="1" applyBorder="1" applyAlignment="1">
      <alignment wrapText="1"/>
    </xf>
    <xf numFmtId="0" fontId="3" fillId="0" borderId="30" xfId="2" applyFont="1" applyBorder="1" applyAlignment="1">
      <alignment horizontal="center" vertical="center" wrapText="1"/>
    </xf>
    <xf numFmtId="0" fontId="18" fillId="0" borderId="113" xfId="7" applyFont="1" applyBorder="1" applyAlignment="1">
      <alignment horizontal="center" vertical="center" wrapText="1"/>
    </xf>
    <xf numFmtId="0" fontId="18" fillId="0" borderId="45" xfId="7" applyFont="1" applyBorder="1" applyAlignment="1">
      <alignment horizontal="center" vertical="center" wrapText="1"/>
    </xf>
    <xf numFmtId="0" fontId="18" fillId="0" borderId="142" xfId="7" applyFont="1" applyBorder="1" applyAlignment="1">
      <alignment horizontal="center" vertical="center" wrapText="1"/>
    </xf>
    <xf numFmtId="0" fontId="18" fillId="0" borderId="0" xfId="7" applyFont="1" applyAlignment="1">
      <alignment horizontal="center" vertical="center" wrapText="1"/>
    </xf>
    <xf numFmtId="0" fontId="18" fillId="0" borderId="155" xfId="7" applyFont="1" applyBorder="1" applyAlignment="1">
      <alignment horizontal="center" vertical="center" wrapText="1"/>
    </xf>
    <xf numFmtId="0" fontId="18" fillId="0" borderId="71" xfId="7" applyFont="1" applyBorder="1" applyAlignment="1">
      <alignment horizontal="center" vertical="center" wrapText="1"/>
    </xf>
    <xf numFmtId="0" fontId="18" fillId="0" borderId="102" xfId="7" applyFont="1" applyBorder="1" applyAlignment="1">
      <alignment horizontal="center" vertical="center" wrapText="1"/>
    </xf>
    <xf numFmtId="0" fontId="18" fillId="0" borderId="43" xfId="7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92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92" fillId="0" borderId="30" xfId="0" applyFont="1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4" fillId="0" borderId="0" xfId="0" applyFont="1" applyBorder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24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92" fillId="0" borderId="110" xfId="0" applyFont="1" applyBorder="1" applyAlignment="1">
      <alignment horizontal="center" vertical="center"/>
    </xf>
    <xf numFmtId="0" fontId="25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92" fillId="0" borderId="7" xfId="0" applyFont="1" applyBorder="1" applyAlignment="1">
      <alignment horizontal="center" vertical="center" textRotation="90"/>
    </xf>
    <xf numFmtId="0" fontId="24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vertical="top" wrapText="1"/>
    </xf>
    <xf numFmtId="0" fontId="2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93" fillId="0" borderId="46" xfId="2" applyFont="1" applyBorder="1" applyAlignment="1">
      <alignment horizontal="center" vertical="center" wrapText="1"/>
    </xf>
    <xf numFmtId="0" fontId="18" fillId="0" borderId="0" xfId="7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18" fillId="0" borderId="113" xfId="7" applyFont="1" applyBorder="1" applyAlignment="1">
      <alignment wrapText="1"/>
    </xf>
    <xf numFmtId="0" fontId="18" fillId="0" borderId="45" xfId="7" applyFont="1" applyBorder="1" applyAlignment="1">
      <alignment wrapText="1"/>
    </xf>
    <xf numFmtId="0" fontId="18" fillId="0" borderId="142" xfId="7" applyFont="1" applyBorder="1" applyAlignment="1">
      <alignment wrapText="1"/>
    </xf>
    <xf numFmtId="0" fontId="18" fillId="0" borderId="0" xfId="7" applyFont="1" applyAlignment="1">
      <alignment wrapText="1"/>
    </xf>
    <xf numFmtId="0" fontId="18" fillId="0" borderId="155" xfId="7" applyFont="1" applyBorder="1" applyAlignment="1">
      <alignment wrapText="1"/>
    </xf>
    <xf numFmtId="0" fontId="18" fillId="0" borderId="71" xfId="7" applyFont="1" applyBorder="1" applyAlignment="1">
      <alignment wrapText="1"/>
    </xf>
    <xf numFmtId="0" fontId="18" fillId="0" borderId="102" xfId="7" applyFont="1" applyBorder="1" applyAlignment="1">
      <alignment wrapText="1"/>
    </xf>
    <xf numFmtId="0" fontId="18" fillId="0" borderId="43" xfId="7" applyFont="1" applyBorder="1" applyAlignment="1">
      <alignment wrapText="1"/>
    </xf>
    <xf numFmtId="0" fontId="2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wrapText="1"/>
    </xf>
    <xf numFmtId="0" fontId="2" fillId="0" borderId="180" xfId="7" applyFont="1" applyBorder="1" applyAlignment="1">
      <alignment horizontal="center" vertical="center" wrapText="1"/>
    </xf>
    <xf numFmtId="0" fontId="8" fillId="0" borderId="178" xfId="7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center"/>
    </xf>
    <xf numFmtId="0" fontId="48" fillId="0" borderId="0" xfId="0" applyFont="1" applyBorder="1" applyAlignment="1">
      <alignment horizontal="right" vertical="center"/>
    </xf>
    <xf numFmtId="0" fontId="1" fillId="0" borderId="0" xfId="0" applyFont="1" applyFill="1" applyBorder="1" applyAlignment="1" applyProtection="1">
      <alignment horizontal="left" vertical="center"/>
    </xf>
    <xf numFmtId="49" fontId="83" fillId="4" borderId="122" xfId="0" applyNumberFormat="1" applyFont="1" applyFill="1" applyBorder="1" applyAlignment="1">
      <alignment horizontal="center" vertical="center" wrapText="1"/>
    </xf>
    <xf numFmtId="0" fontId="83" fillId="4" borderId="121" xfId="0" applyFont="1" applyFill="1" applyBorder="1" applyAlignment="1">
      <alignment horizontal="center" wrapText="1"/>
    </xf>
    <xf numFmtId="0" fontId="83" fillId="4" borderId="120" xfId="0" applyFont="1" applyFill="1" applyBorder="1" applyAlignment="1">
      <alignment horizontal="center" wrapText="1"/>
    </xf>
    <xf numFmtId="0" fontId="83" fillId="4" borderId="119" xfId="0" applyFont="1" applyFill="1" applyBorder="1" applyAlignment="1">
      <alignment horizontal="center" wrapText="1"/>
    </xf>
    <xf numFmtId="170" fontId="49" fillId="4" borderId="122" xfId="0" applyNumberFormat="1" applyFont="1" applyFill="1" applyBorder="1" applyAlignment="1" applyProtection="1">
      <alignment horizontal="center" vertical="center"/>
    </xf>
    <xf numFmtId="0" fontId="56" fillId="4" borderId="122" xfId="0" applyFont="1" applyFill="1" applyBorder="1" applyAlignment="1">
      <alignment horizontal="center"/>
    </xf>
    <xf numFmtId="165" fontId="85" fillId="4" borderId="121" xfId="0" applyNumberFormat="1" applyFont="1" applyFill="1" applyBorder="1" applyAlignment="1" applyProtection="1">
      <alignment horizontal="center" vertical="center"/>
    </xf>
    <xf numFmtId="165" fontId="85" fillId="4" borderId="170" xfId="0" applyNumberFormat="1" applyFont="1" applyFill="1" applyBorder="1" applyAlignment="1" applyProtection="1">
      <alignment horizontal="center" vertical="center"/>
    </xf>
    <xf numFmtId="0" fontId="83" fillId="4" borderId="182" xfId="0" applyFont="1" applyFill="1" applyBorder="1" applyAlignment="1" applyProtection="1">
      <alignment horizontal="center" vertical="center"/>
    </xf>
    <xf numFmtId="0" fontId="83" fillId="4" borderId="183" xfId="0" applyFont="1" applyFill="1" applyBorder="1" applyAlignment="1" applyProtection="1">
      <alignment horizontal="center" vertical="center"/>
    </xf>
    <xf numFmtId="0" fontId="83" fillId="4" borderId="184" xfId="0" applyFont="1" applyFill="1" applyBorder="1" applyAlignment="1" applyProtection="1">
      <alignment horizontal="center" vertical="center"/>
    </xf>
    <xf numFmtId="0" fontId="83" fillId="4" borderId="185" xfId="0" applyFont="1" applyFill="1" applyBorder="1" applyAlignment="1">
      <alignment horizontal="center" wrapText="1"/>
    </xf>
    <xf numFmtId="0" fontId="83" fillId="4" borderId="186" xfId="0" applyFont="1" applyFill="1" applyBorder="1" applyAlignment="1">
      <alignment horizontal="center" wrapText="1"/>
    </xf>
    <xf numFmtId="0" fontId="83" fillId="4" borderId="181" xfId="0" applyFont="1" applyFill="1" applyBorder="1" applyAlignment="1">
      <alignment horizontal="center" wrapText="1"/>
    </xf>
    <xf numFmtId="0" fontId="83" fillId="4" borderId="18" xfId="0" applyFont="1" applyFill="1" applyBorder="1" applyAlignment="1" applyProtection="1">
      <alignment horizontal="center" vertical="center"/>
    </xf>
    <xf numFmtId="0" fontId="83" fillId="4" borderId="7" xfId="0" applyFont="1" applyFill="1" applyBorder="1" applyAlignment="1" applyProtection="1">
      <alignment horizontal="center" vertical="center"/>
    </xf>
    <xf numFmtId="0" fontId="83" fillId="4" borderId="10" xfId="0" applyFont="1" applyFill="1" applyBorder="1" applyAlignment="1" applyProtection="1">
      <alignment horizontal="center" vertical="center"/>
    </xf>
    <xf numFmtId="167" fontId="85" fillId="4" borderId="133" xfId="0" applyNumberFormat="1" applyFont="1" applyFill="1" applyBorder="1" applyAlignment="1" applyProtection="1">
      <alignment horizontal="center" vertical="center" wrapText="1"/>
    </xf>
    <xf numFmtId="167" fontId="91" fillId="4" borderId="22" xfId="0" applyNumberFormat="1" applyFont="1" applyFill="1" applyBorder="1" applyAlignment="1">
      <alignment horizontal="center" vertical="center" wrapText="1"/>
    </xf>
    <xf numFmtId="167" fontId="85" fillId="4" borderId="22" xfId="0" applyNumberFormat="1" applyFont="1" applyFill="1" applyBorder="1" applyAlignment="1" applyProtection="1">
      <alignment horizontal="center" vertical="center" wrapText="1"/>
    </xf>
    <xf numFmtId="167" fontId="85" fillId="4" borderId="121" xfId="0" applyNumberFormat="1" applyFont="1" applyFill="1" applyBorder="1" applyAlignment="1">
      <alignment horizontal="center" wrapText="1"/>
    </xf>
    <xf numFmtId="0" fontId="85" fillId="4" borderId="120" xfId="0" applyFont="1" applyFill="1" applyBorder="1" applyAlignment="1">
      <alignment horizontal="center" wrapText="1"/>
    </xf>
    <xf numFmtId="0" fontId="85" fillId="4" borderId="119" xfId="0" applyFont="1" applyFill="1" applyBorder="1" applyAlignment="1">
      <alignment horizontal="center" wrapText="1"/>
    </xf>
    <xf numFmtId="0" fontId="83" fillId="4" borderId="122" xfId="0" applyFont="1" applyFill="1" applyBorder="1" applyAlignment="1">
      <alignment horizontal="center" vertical="center" wrapText="1"/>
    </xf>
    <xf numFmtId="165" fontId="50" fillId="4" borderId="121" xfId="0" applyNumberFormat="1" applyFont="1" applyFill="1" applyBorder="1" applyAlignment="1" applyProtection="1">
      <alignment horizontal="center" vertical="center" wrapText="1"/>
    </xf>
    <xf numFmtId="165" fontId="50" fillId="4" borderId="120" xfId="0" applyNumberFormat="1" applyFont="1" applyFill="1" applyBorder="1" applyAlignment="1" applyProtection="1">
      <alignment horizontal="center" vertical="center" wrapText="1"/>
    </xf>
    <xf numFmtId="165" fontId="50" fillId="4" borderId="119" xfId="0" applyNumberFormat="1" applyFont="1" applyFill="1" applyBorder="1" applyAlignment="1" applyProtection="1">
      <alignment horizontal="center" vertical="center" wrapText="1"/>
    </xf>
    <xf numFmtId="165" fontId="50" fillId="4" borderId="46" xfId="0" applyNumberFormat="1" applyFont="1" applyFill="1" applyBorder="1" applyAlignment="1" applyProtection="1">
      <alignment horizontal="center" vertical="center"/>
    </xf>
    <xf numFmtId="165" fontId="50" fillId="4" borderId="113" xfId="0" applyNumberFormat="1" applyFont="1" applyFill="1" applyBorder="1" applyAlignment="1" applyProtection="1">
      <alignment horizontal="center" vertical="center"/>
    </xf>
    <xf numFmtId="165" fontId="50" fillId="4" borderId="47" xfId="0" applyNumberFormat="1" applyFont="1" applyFill="1" applyBorder="1" applyAlignment="1" applyProtection="1">
      <alignment horizontal="center" vertical="center"/>
    </xf>
    <xf numFmtId="165" fontId="50" fillId="4" borderId="93" xfId="0" applyNumberFormat="1" applyFont="1" applyFill="1" applyBorder="1" applyAlignment="1" applyProtection="1">
      <alignment horizontal="center" vertical="center"/>
    </xf>
    <xf numFmtId="0" fontId="84" fillId="4" borderId="121" xfId="0" applyFont="1" applyFill="1" applyBorder="1" applyAlignment="1">
      <alignment horizontal="left" vertical="center" wrapText="1"/>
    </xf>
    <xf numFmtId="0" fontId="84" fillId="4" borderId="120" xfId="0" applyFont="1" applyFill="1" applyBorder="1" applyAlignment="1">
      <alignment horizontal="left" vertical="center" wrapText="1"/>
    </xf>
    <xf numFmtId="0" fontId="50" fillId="4" borderId="103" xfId="0" applyNumberFormat="1" applyFont="1" applyFill="1" applyBorder="1" applyAlignment="1" applyProtection="1">
      <alignment horizontal="center" vertical="center" textRotation="90" wrapText="1"/>
    </xf>
    <xf numFmtId="0" fontId="50" fillId="4" borderId="108" xfId="0" applyNumberFormat="1" applyFont="1" applyFill="1" applyBorder="1" applyAlignment="1" applyProtection="1">
      <alignment horizontal="center" vertical="center" textRotation="90" wrapText="1"/>
    </xf>
    <xf numFmtId="0" fontId="50" fillId="4" borderId="104" xfId="0" applyNumberFormat="1" applyFont="1" applyFill="1" applyBorder="1" applyAlignment="1" applyProtection="1">
      <alignment horizontal="center" vertical="center" textRotation="90" wrapText="1"/>
    </xf>
    <xf numFmtId="0" fontId="50" fillId="4" borderId="110" xfId="0" applyNumberFormat="1" applyFont="1" applyFill="1" applyBorder="1" applyAlignment="1" applyProtection="1">
      <alignment horizontal="center" vertical="center" textRotation="90" wrapText="1"/>
    </xf>
    <xf numFmtId="165" fontId="50" fillId="4" borderId="18" xfId="0" applyNumberFormat="1" applyFont="1" applyFill="1" applyBorder="1" applyAlignment="1" applyProtection="1">
      <alignment horizontal="center" vertical="center" textRotation="90" wrapText="1"/>
    </xf>
    <xf numFmtId="165" fontId="50" fillId="4" borderId="7" xfId="0" applyNumberFormat="1" applyFont="1" applyFill="1" applyBorder="1" applyAlignment="1" applyProtection="1">
      <alignment horizontal="center" vertical="center" textRotation="90" wrapText="1"/>
    </xf>
    <xf numFmtId="165" fontId="50" fillId="4" borderId="7" xfId="0" applyNumberFormat="1" applyFont="1" applyFill="1" applyBorder="1" applyAlignment="1" applyProtection="1">
      <alignment horizontal="center" vertical="center" wrapText="1"/>
    </xf>
    <xf numFmtId="166" fontId="85" fillId="4" borderId="121" xfId="0" applyNumberFormat="1" applyFont="1" applyFill="1" applyBorder="1" applyAlignment="1" applyProtection="1">
      <alignment horizontal="center" vertical="center"/>
    </xf>
    <xf numFmtId="0" fontId="0" fillId="0" borderId="120" xfId="0" applyBorder="1"/>
    <xf numFmtId="0" fontId="85" fillId="4" borderId="125" xfId="0" applyFont="1" applyFill="1" applyBorder="1" applyAlignment="1">
      <alignment horizontal="center" vertical="center" wrapText="1"/>
    </xf>
    <xf numFmtId="0" fontId="85" fillId="4" borderId="0" xfId="0" applyFont="1" applyFill="1" applyBorder="1" applyAlignment="1">
      <alignment horizontal="center" vertical="center" wrapText="1"/>
    </xf>
    <xf numFmtId="165" fontId="50" fillId="4" borderId="33" xfId="0" applyNumberFormat="1" applyFont="1" applyFill="1" applyBorder="1" applyAlignment="1" applyProtection="1">
      <alignment horizontal="center" vertical="center" wrapText="1"/>
    </xf>
    <xf numFmtId="165" fontId="50" fillId="4" borderId="103" xfId="0" applyNumberFormat="1" applyFont="1" applyFill="1" applyBorder="1" applyAlignment="1" applyProtection="1">
      <alignment horizontal="center" vertical="center" wrapText="1"/>
    </xf>
    <xf numFmtId="165" fontId="50" fillId="4" borderId="108" xfId="0" applyNumberFormat="1" applyFont="1" applyFill="1" applyBorder="1" applyAlignment="1" applyProtection="1">
      <alignment horizontal="center" vertical="center" wrapText="1"/>
    </xf>
    <xf numFmtId="165" fontId="50" fillId="4" borderId="42" xfId="0" applyNumberFormat="1" applyFont="1" applyFill="1" applyBorder="1" applyAlignment="1" applyProtection="1">
      <alignment horizontal="center" vertical="center" wrapText="1"/>
    </xf>
    <xf numFmtId="165" fontId="50" fillId="4" borderId="45" xfId="0" applyNumberFormat="1" applyFont="1" applyFill="1" applyBorder="1" applyAlignment="1" applyProtection="1">
      <alignment horizontal="center" vertical="center" wrapText="1"/>
    </xf>
    <xf numFmtId="165" fontId="50" fillId="4" borderId="10" xfId="0" applyNumberFormat="1" applyFont="1" applyFill="1" applyBorder="1" applyAlignment="1" applyProtection="1">
      <alignment horizontal="center" vertical="center" textRotation="90" wrapText="1"/>
    </xf>
    <xf numFmtId="165" fontId="50" fillId="4" borderId="55" xfId="0" applyNumberFormat="1" applyFont="1" applyFill="1" applyBorder="1" applyAlignment="1" applyProtection="1">
      <alignment horizontal="center" vertical="top" wrapText="1"/>
    </xf>
    <xf numFmtId="165" fontId="50" fillId="4" borderId="39" xfId="0" applyNumberFormat="1" applyFont="1" applyFill="1" applyBorder="1" applyAlignment="1" applyProtection="1">
      <alignment horizontal="center" vertical="top" wrapText="1"/>
    </xf>
    <xf numFmtId="165" fontId="50" fillId="4" borderId="56" xfId="0" applyNumberFormat="1" applyFont="1" applyFill="1" applyBorder="1" applyAlignment="1" applyProtection="1">
      <alignment horizontal="center" vertical="top" wrapText="1"/>
    </xf>
    <xf numFmtId="165" fontId="50" fillId="4" borderId="18" xfId="0" applyNumberFormat="1" applyFont="1" applyFill="1" applyBorder="1" applyAlignment="1" applyProtection="1">
      <alignment horizontal="center" vertical="top" wrapText="1"/>
    </xf>
    <xf numFmtId="165" fontId="50" fillId="4" borderId="7" xfId="0" applyNumberFormat="1" applyFont="1" applyFill="1" applyBorder="1" applyAlignment="1" applyProtection="1">
      <alignment horizontal="center" vertical="top" wrapText="1"/>
    </xf>
    <xf numFmtId="165" fontId="50" fillId="4" borderId="10" xfId="0" applyNumberFormat="1" applyFont="1" applyFill="1" applyBorder="1" applyAlignment="1" applyProtection="1">
      <alignment horizontal="center" vertical="top" wrapText="1"/>
    </xf>
    <xf numFmtId="165" fontId="50" fillId="4" borderId="40" xfId="0" applyNumberFormat="1" applyFont="1" applyFill="1" applyBorder="1" applyAlignment="1" applyProtection="1">
      <alignment horizontal="center" vertical="center" wrapText="1"/>
    </xf>
    <xf numFmtId="165" fontId="50" fillId="4" borderId="39" xfId="0" applyNumberFormat="1" applyFont="1" applyFill="1" applyBorder="1" applyAlignment="1" applyProtection="1">
      <alignment horizontal="center" vertical="center" wrapText="1"/>
    </xf>
    <xf numFmtId="165" fontId="50" fillId="4" borderId="56" xfId="0" applyNumberFormat="1" applyFont="1" applyFill="1" applyBorder="1" applyAlignment="1" applyProtection="1">
      <alignment horizontal="center" vertical="center" wrapText="1"/>
    </xf>
    <xf numFmtId="0" fontId="85" fillId="4" borderId="23" xfId="0" applyFont="1" applyFill="1" applyBorder="1" applyAlignment="1">
      <alignment horizontal="center" vertical="center" wrapText="1"/>
    </xf>
    <xf numFmtId="0" fontId="85" fillId="4" borderId="181" xfId="0" applyFont="1" applyFill="1" applyBorder="1" applyAlignment="1">
      <alignment horizontal="center" vertical="center" wrapText="1"/>
    </xf>
    <xf numFmtId="0" fontId="85" fillId="4" borderId="121" xfId="0" applyFont="1" applyFill="1" applyBorder="1" applyAlignment="1">
      <alignment horizontal="center" vertical="center" wrapText="1"/>
    </xf>
    <xf numFmtId="0" fontId="85" fillId="4" borderId="119" xfId="0" applyFont="1" applyFill="1" applyBorder="1" applyAlignment="1">
      <alignment horizontal="center" vertical="center" wrapText="1"/>
    </xf>
    <xf numFmtId="165" fontId="49" fillId="4" borderId="125" xfId="0" applyNumberFormat="1" applyFont="1" applyFill="1" applyBorder="1" applyAlignment="1" applyProtection="1">
      <alignment horizontal="center" vertical="center"/>
    </xf>
    <xf numFmtId="165" fontId="49" fillId="4" borderId="0" xfId="0" applyNumberFormat="1" applyFont="1" applyFill="1" applyBorder="1" applyAlignment="1" applyProtection="1">
      <alignment horizontal="center" vertical="center"/>
    </xf>
    <xf numFmtId="165" fontId="49" fillId="4" borderId="77" xfId="0" applyNumberFormat="1" applyFont="1" applyFill="1" applyBorder="1" applyAlignment="1" applyProtection="1">
      <alignment horizontal="center" vertical="center"/>
    </xf>
    <xf numFmtId="165" fontId="49" fillId="4" borderId="121" xfId="0" applyNumberFormat="1" applyFont="1" applyFill="1" applyBorder="1" applyAlignment="1" applyProtection="1">
      <alignment horizontal="center" vertical="center"/>
    </xf>
    <xf numFmtId="165" fontId="49" fillId="4" borderId="120" xfId="0" applyNumberFormat="1" applyFont="1" applyFill="1" applyBorder="1" applyAlignment="1" applyProtection="1">
      <alignment horizontal="center" vertical="center"/>
    </xf>
    <xf numFmtId="165" fontId="49" fillId="4" borderId="119" xfId="0" applyNumberFormat="1" applyFont="1" applyFill="1" applyBorder="1" applyAlignment="1" applyProtection="1">
      <alignment horizontal="center" vertical="center"/>
    </xf>
    <xf numFmtId="49" fontId="85" fillId="4" borderId="125" xfId="0" applyNumberFormat="1" applyFont="1" applyFill="1" applyBorder="1" applyAlignment="1">
      <alignment horizontal="center" vertical="center" wrapText="1"/>
    </xf>
    <xf numFmtId="49" fontId="85" fillId="4" borderId="0" xfId="0" applyNumberFormat="1" applyFont="1" applyFill="1" applyBorder="1" applyAlignment="1">
      <alignment horizontal="center" vertical="center" wrapText="1"/>
    </xf>
    <xf numFmtId="165" fontId="85" fillId="4" borderId="136" xfId="0" applyNumberFormat="1" applyFont="1" applyFill="1" applyBorder="1" applyAlignment="1" applyProtection="1">
      <alignment horizontal="center" vertical="center"/>
    </xf>
    <xf numFmtId="165" fontId="85" fillId="4" borderId="120" xfId="0" applyNumberFormat="1" applyFont="1" applyFill="1" applyBorder="1" applyAlignment="1" applyProtection="1">
      <alignment horizontal="center" vertical="center"/>
    </xf>
    <xf numFmtId="0" fontId="85" fillId="4" borderId="121" xfId="5" applyFont="1" applyFill="1" applyBorder="1" applyAlignment="1">
      <alignment horizontal="center" vertical="center" wrapText="1"/>
    </xf>
    <xf numFmtId="0" fontId="85" fillId="4" borderId="119" xfId="5" applyFont="1" applyFill="1" applyBorder="1" applyAlignment="1">
      <alignment horizontal="center" vertical="center" wrapText="1"/>
    </xf>
    <xf numFmtId="165" fontId="50" fillId="4" borderId="55" xfId="0" applyNumberFormat="1" applyFont="1" applyFill="1" applyBorder="1" applyAlignment="1" applyProtection="1">
      <alignment horizontal="center" vertical="center" wrapText="1"/>
    </xf>
    <xf numFmtId="165" fontId="50" fillId="4" borderId="10" xfId="0" applyNumberFormat="1" applyFont="1" applyFill="1" applyBorder="1" applyAlignment="1" applyProtection="1">
      <alignment horizontal="center" vertical="center" wrapText="1"/>
    </xf>
    <xf numFmtId="0" fontId="83" fillId="4" borderId="0" xfId="0" applyFont="1" applyFill="1" applyBorder="1" applyAlignment="1">
      <alignment horizontal="center" wrapText="1"/>
    </xf>
    <xf numFmtId="0" fontId="83" fillId="4" borderId="187" xfId="0" applyFont="1" applyFill="1" applyBorder="1" applyAlignment="1" applyProtection="1">
      <alignment horizontal="center" vertical="center"/>
    </xf>
    <xf numFmtId="0" fontId="83" fillId="4" borderId="188" xfId="0" applyFont="1" applyFill="1" applyBorder="1" applyAlignment="1" applyProtection="1">
      <alignment horizontal="center" vertical="center"/>
    </xf>
    <xf numFmtId="0" fontId="83" fillId="4" borderId="189" xfId="0" applyFont="1" applyFill="1" applyBorder="1" applyAlignment="1" applyProtection="1">
      <alignment horizontal="center" vertical="center"/>
    </xf>
    <xf numFmtId="0" fontId="83" fillId="4" borderId="125" xfId="0" applyNumberFormat="1" applyFont="1" applyFill="1" applyBorder="1" applyAlignment="1" applyProtection="1">
      <alignment horizontal="center" vertical="center"/>
    </xf>
    <xf numFmtId="0" fontId="83" fillId="4" borderId="0" xfId="0" applyNumberFormat="1" applyFont="1" applyFill="1" applyBorder="1" applyAlignment="1" applyProtection="1">
      <alignment horizontal="center" vertical="center"/>
    </xf>
    <xf numFmtId="167" fontId="85" fillId="4" borderId="190" xfId="0" applyNumberFormat="1" applyFont="1" applyFill="1" applyBorder="1" applyAlignment="1">
      <alignment horizontal="center" vertical="center" wrapText="1"/>
    </xf>
    <xf numFmtId="167" fontId="85" fillId="4" borderId="77" xfId="0" applyNumberFormat="1" applyFont="1" applyFill="1" applyBorder="1" applyAlignment="1">
      <alignment horizontal="center" vertical="center" wrapText="1"/>
    </xf>
    <xf numFmtId="167" fontId="83" fillId="4" borderId="176" xfId="0" applyNumberFormat="1" applyFont="1" applyFill="1" applyBorder="1" applyAlignment="1">
      <alignment horizontal="center" vertical="center" wrapText="1"/>
    </xf>
    <xf numFmtId="167" fontId="83" fillId="4" borderId="102" xfId="0" applyNumberFormat="1" applyFont="1" applyFill="1" applyBorder="1" applyAlignment="1">
      <alignment horizontal="center" vertical="center" wrapText="1"/>
    </xf>
    <xf numFmtId="167" fontId="83" fillId="4" borderId="159" xfId="0" applyNumberFormat="1" applyFont="1" applyFill="1" applyBorder="1" applyAlignment="1">
      <alignment horizontal="center" vertical="center" wrapText="1"/>
    </xf>
    <xf numFmtId="0" fontId="85" fillId="4" borderId="0" xfId="0" applyFont="1" applyFill="1" applyBorder="1" applyAlignment="1">
      <alignment horizontal="center" vertical="center"/>
    </xf>
    <xf numFmtId="49" fontId="83" fillId="4" borderId="89" xfId="0" applyNumberFormat="1" applyFont="1" applyFill="1" applyBorder="1" applyAlignment="1">
      <alignment horizontal="left" vertical="center" wrapText="1"/>
    </xf>
    <xf numFmtId="49" fontId="83" fillId="4" borderId="104" xfId="0" applyNumberFormat="1" applyFont="1" applyFill="1" applyBorder="1" applyAlignment="1">
      <alignment horizontal="left" vertical="center" wrapText="1"/>
    </xf>
    <xf numFmtId="0" fontId="85" fillId="4" borderId="135" xfId="0" applyFont="1" applyFill="1" applyBorder="1" applyAlignment="1">
      <alignment horizontal="center" vertical="center" wrapText="1"/>
    </xf>
    <xf numFmtId="0" fontId="85" fillId="4" borderId="150" xfId="0" applyFont="1" applyFill="1" applyBorder="1" applyAlignment="1">
      <alignment horizontal="center" vertical="center" wrapText="1"/>
    </xf>
    <xf numFmtId="49" fontId="85" fillId="4" borderId="121" xfId="0" applyNumberFormat="1" applyFont="1" applyFill="1" applyBorder="1" applyAlignment="1" applyProtection="1">
      <alignment horizontal="center" vertical="center"/>
    </xf>
    <xf numFmtId="49" fontId="85" fillId="4" borderId="128" xfId="0" applyNumberFormat="1" applyFont="1" applyFill="1" applyBorder="1" applyAlignment="1" applyProtection="1">
      <alignment horizontal="center" vertical="center"/>
    </xf>
    <xf numFmtId="0" fontId="83" fillId="4" borderId="90" xfId="5" applyNumberFormat="1" applyFont="1" applyFill="1" applyBorder="1" applyAlignment="1" applyProtection="1">
      <alignment horizontal="left" vertical="center" wrapText="1"/>
    </xf>
    <xf numFmtId="0" fontId="83" fillId="4" borderId="110" xfId="5" applyNumberFormat="1" applyFont="1" applyFill="1" applyBorder="1" applyAlignment="1" applyProtection="1">
      <alignment horizontal="left" vertical="center" wrapText="1"/>
    </xf>
    <xf numFmtId="0" fontId="84" fillId="4" borderId="121" xfId="0" applyFont="1" applyFill="1" applyBorder="1" applyAlignment="1">
      <alignment horizontal="center" vertical="center" wrapText="1"/>
    </xf>
    <xf numFmtId="0" fontId="84" fillId="4" borderId="119" xfId="0" applyFont="1" applyFill="1" applyBorder="1" applyAlignment="1">
      <alignment horizontal="center" vertical="center" wrapText="1"/>
    </xf>
    <xf numFmtId="0" fontId="85" fillId="4" borderId="23" xfId="0" applyNumberFormat="1" applyFont="1" applyFill="1" applyBorder="1" applyAlignment="1" applyProtection="1">
      <alignment horizontal="center" vertical="center"/>
    </xf>
    <xf numFmtId="0" fontId="85" fillId="4" borderId="136" xfId="0" applyNumberFormat="1" applyFont="1" applyFill="1" applyBorder="1" applyAlignment="1" applyProtection="1">
      <alignment horizontal="center" vertical="center"/>
    </xf>
    <xf numFmtId="0" fontId="85" fillId="4" borderId="92" xfId="0" applyNumberFormat="1" applyFont="1" applyFill="1" applyBorder="1" applyAlignment="1" applyProtection="1">
      <alignment horizontal="center" vertical="center"/>
    </xf>
    <xf numFmtId="0" fontId="85" fillId="4" borderId="93" xfId="0" applyNumberFormat="1" applyFont="1" applyFill="1" applyBorder="1" applyAlignment="1" applyProtection="1">
      <alignment horizontal="center" vertical="center"/>
    </xf>
    <xf numFmtId="0" fontId="85" fillId="4" borderId="0" xfId="0" applyNumberFormat="1" applyFont="1" applyFill="1" applyBorder="1" applyAlignment="1" applyProtection="1">
      <alignment horizontal="center" vertical="center"/>
    </xf>
    <xf numFmtId="0" fontId="85" fillId="4" borderId="120" xfId="0" applyFont="1" applyFill="1" applyBorder="1" applyAlignment="1">
      <alignment horizontal="center" vertical="center" wrapText="1"/>
    </xf>
    <xf numFmtId="0" fontId="85" fillId="4" borderId="142" xfId="0" applyFont="1" applyFill="1" applyBorder="1" applyAlignment="1">
      <alignment horizontal="center" vertical="center" wrapText="1"/>
    </xf>
    <xf numFmtId="0" fontId="85" fillId="4" borderId="77" xfId="0" applyFont="1" applyFill="1" applyBorder="1" applyAlignment="1">
      <alignment horizontal="center" vertical="center" wrapText="1"/>
    </xf>
    <xf numFmtId="0" fontId="83" fillId="4" borderId="172" xfId="5" applyNumberFormat="1" applyFont="1" applyFill="1" applyBorder="1" applyAlignment="1" applyProtection="1">
      <alignment horizontal="center" vertical="center" wrapText="1"/>
    </xf>
    <xf numFmtId="0" fontId="83" fillId="4" borderId="212" xfId="5" applyNumberFormat="1" applyFont="1" applyFill="1" applyBorder="1" applyAlignment="1" applyProtection="1">
      <alignment horizontal="center" vertical="center" wrapText="1"/>
    </xf>
    <xf numFmtId="0" fontId="6" fillId="0" borderId="102" xfId="0" applyFont="1" applyBorder="1" applyAlignment="1" applyProtection="1">
      <alignment horizontal="right" vertical="center"/>
    </xf>
    <xf numFmtId="0" fontId="0" fillId="0" borderId="102" xfId="0" applyBorder="1" applyAlignment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91" xfId="0" applyFont="1" applyFill="1" applyBorder="1" applyAlignment="1">
      <alignment horizontal="center" wrapText="1"/>
    </xf>
    <xf numFmtId="0" fontId="2" fillId="0" borderId="192" xfId="0" applyFont="1" applyFill="1" applyBorder="1" applyAlignment="1">
      <alignment horizontal="center" wrapText="1"/>
    </xf>
    <xf numFmtId="0" fontId="2" fillId="0" borderId="19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67" fontId="3" fillId="0" borderId="7" xfId="0" applyNumberFormat="1" applyFont="1" applyFill="1" applyBorder="1" applyAlignment="1" applyProtection="1">
      <alignment horizontal="center" vertical="center" wrapText="1"/>
    </xf>
    <xf numFmtId="167" fontId="33" fillId="0" borderId="7" xfId="0" applyNumberFormat="1" applyFont="1" applyBorder="1" applyAlignment="1">
      <alignment horizontal="center" vertical="center" wrapText="1"/>
    </xf>
    <xf numFmtId="167" fontId="33" fillId="0" borderId="7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 applyProtection="1">
      <alignment horizontal="center" vertical="center"/>
    </xf>
    <xf numFmtId="165" fontId="2" fillId="0" borderId="194" xfId="0" applyNumberFormat="1" applyFont="1" applyFill="1" applyBorder="1" applyAlignment="1" applyProtection="1">
      <alignment horizontal="center" vertical="center"/>
    </xf>
    <xf numFmtId="165" fontId="2" fillId="0" borderId="35" xfId="0" applyNumberFormat="1" applyFont="1" applyFill="1" applyBorder="1" applyAlignment="1" applyProtection="1">
      <alignment horizontal="center" vertical="center"/>
    </xf>
    <xf numFmtId="167" fontId="2" fillId="0" borderId="80" xfId="0" applyNumberFormat="1" applyFont="1" applyFill="1" applyBorder="1" applyAlignment="1">
      <alignment horizontal="center" vertical="center" wrapText="1"/>
    </xf>
    <xf numFmtId="167" fontId="2" fillId="0" borderId="81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187" xfId="0" applyFont="1" applyFill="1" applyBorder="1" applyAlignment="1" applyProtection="1">
      <alignment horizontal="center" vertical="center"/>
    </xf>
    <xf numFmtId="0" fontId="2" fillId="0" borderId="188" xfId="0" applyFont="1" applyFill="1" applyBorder="1" applyAlignment="1" applyProtection="1">
      <alignment horizontal="center" vertical="center"/>
    </xf>
    <xf numFmtId="0" fontId="2" fillId="0" borderId="195" xfId="0" applyFont="1" applyFill="1" applyBorder="1" applyAlignment="1" applyProtection="1">
      <alignment horizontal="center" vertical="center"/>
    </xf>
    <xf numFmtId="0" fontId="2" fillId="0" borderId="196" xfId="0" applyFont="1" applyFill="1" applyBorder="1" applyAlignment="1" applyProtection="1">
      <alignment horizontal="center" vertical="center"/>
    </xf>
    <xf numFmtId="0" fontId="2" fillId="0" borderId="197" xfId="0" applyFont="1" applyFill="1" applyBorder="1" applyAlignment="1" applyProtection="1">
      <alignment horizontal="center" vertical="center"/>
    </xf>
    <xf numFmtId="0" fontId="2" fillId="0" borderId="198" xfId="0" applyFont="1" applyFill="1" applyBorder="1" applyAlignment="1" applyProtection="1">
      <alignment horizontal="center" vertical="center"/>
    </xf>
    <xf numFmtId="165" fontId="2" fillId="0" borderId="151" xfId="0" applyNumberFormat="1" applyFont="1" applyFill="1" applyBorder="1" applyAlignment="1" applyProtection="1">
      <alignment horizontal="center" vertical="center" wrapText="1"/>
    </xf>
    <xf numFmtId="165" fontId="2" fillId="0" borderId="93" xfId="0" applyNumberFormat="1" applyFont="1" applyFill="1" applyBorder="1" applyAlignment="1" applyProtection="1">
      <alignment horizontal="center" vertical="center" wrapText="1"/>
    </xf>
    <xf numFmtId="165" fontId="2" fillId="0" borderId="97" xfId="0" applyNumberFormat="1" applyFont="1" applyFill="1" applyBorder="1" applyAlignment="1" applyProtection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32" xfId="0" applyFont="1" applyFill="1" applyBorder="1" applyAlignment="1">
      <alignment horizontal="center" vertical="center" wrapText="1"/>
    </xf>
    <xf numFmtId="0" fontId="3" fillId="0" borderId="120" xfId="0" applyFont="1" applyFill="1" applyBorder="1" applyAlignment="1">
      <alignment horizontal="center" vertical="center" wrapText="1"/>
    </xf>
    <xf numFmtId="0" fontId="3" fillId="0" borderId="119" xfId="0" applyFont="1" applyFill="1" applyBorder="1" applyAlignment="1">
      <alignment horizontal="center" vertical="center" wrapText="1"/>
    </xf>
    <xf numFmtId="0" fontId="2" fillId="0" borderId="199" xfId="0" applyNumberFormat="1" applyFont="1" applyFill="1" applyBorder="1" applyAlignment="1" applyProtection="1">
      <alignment horizontal="center" vertical="center"/>
    </xf>
    <xf numFmtId="0" fontId="13" fillId="0" borderId="200" xfId="0" applyFont="1" applyFill="1" applyBorder="1" applyAlignment="1">
      <alignment horizontal="center" vertical="center" wrapText="1"/>
    </xf>
    <xf numFmtId="0" fontId="13" fillId="0" borderId="201" xfId="0" applyFont="1" applyFill="1" applyBorder="1" applyAlignment="1">
      <alignment horizontal="center" vertical="center" wrapText="1"/>
    </xf>
    <xf numFmtId="0" fontId="3" fillId="0" borderId="80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3" fillId="0" borderId="92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horizontal="center" vertical="center"/>
    </xf>
    <xf numFmtId="167" fontId="3" fillId="0" borderId="114" xfId="0" applyNumberFormat="1" applyFont="1" applyFill="1" applyBorder="1" applyAlignment="1">
      <alignment horizontal="center" vertical="center" wrapText="1"/>
    </xf>
    <xf numFmtId="167" fontId="3" fillId="0" borderId="123" xfId="0" applyNumberFormat="1" applyFont="1" applyFill="1" applyBorder="1" applyAlignment="1">
      <alignment horizontal="center" vertical="center" wrapText="1"/>
    </xf>
    <xf numFmtId="0" fontId="2" fillId="0" borderId="202" xfId="0" applyFont="1" applyFill="1" applyBorder="1" applyAlignment="1">
      <alignment horizontal="center" wrapText="1"/>
    </xf>
    <xf numFmtId="0" fontId="2" fillId="0" borderId="203" xfId="0" applyFont="1" applyFill="1" applyBorder="1" applyAlignment="1">
      <alignment horizontal="center" wrapText="1"/>
    </xf>
    <xf numFmtId="0" fontId="2" fillId="0" borderId="204" xfId="0" applyFont="1" applyFill="1" applyBorder="1" applyAlignment="1">
      <alignment horizontal="center" wrapText="1"/>
    </xf>
    <xf numFmtId="165" fontId="2" fillId="0" borderId="23" xfId="0" applyNumberFormat="1" applyFont="1" applyFill="1" applyBorder="1" applyAlignment="1" applyProtection="1">
      <alignment horizontal="center" vertical="center"/>
    </xf>
    <xf numFmtId="165" fontId="2" fillId="0" borderId="205" xfId="0" applyNumberFormat="1" applyFont="1" applyFill="1" applyBorder="1" applyAlignment="1" applyProtection="1">
      <alignment horizontal="center" vertical="center"/>
    </xf>
    <xf numFmtId="0" fontId="3" fillId="0" borderId="92" xfId="0" applyFont="1" applyFill="1" applyBorder="1" applyAlignment="1">
      <alignment horizontal="center" vertical="center" wrapText="1"/>
    </xf>
    <xf numFmtId="0" fontId="3" fillId="0" borderId="93" xfId="0" applyFont="1" applyFill="1" applyBorder="1" applyAlignment="1">
      <alignment horizontal="center" vertical="center" wrapText="1"/>
    </xf>
    <xf numFmtId="0" fontId="2" fillId="0" borderId="55" xfId="0" applyNumberFormat="1" applyFont="1" applyFill="1" applyBorder="1" applyAlignment="1" applyProtection="1">
      <alignment horizontal="left" vertical="center"/>
    </xf>
    <xf numFmtId="0" fontId="2" fillId="0" borderId="39" xfId="0" applyNumberFormat="1" applyFont="1" applyFill="1" applyBorder="1" applyAlignment="1" applyProtection="1">
      <alignment horizontal="left" vertical="center"/>
    </xf>
    <xf numFmtId="0" fontId="2" fillId="0" borderId="85" xfId="0" applyNumberFormat="1" applyFont="1" applyFill="1" applyBorder="1" applyAlignment="1" applyProtection="1">
      <alignment horizontal="left" vertical="center"/>
    </xf>
    <xf numFmtId="0" fontId="2" fillId="0" borderId="44" xfId="0" applyNumberFormat="1" applyFont="1" applyFill="1" applyBorder="1" applyAlignment="1" applyProtection="1">
      <alignment horizontal="left" vertical="center"/>
    </xf>
    <xf numFmtId="0" fontId="2" fillId="0" borderId="18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54" xfId="0" applyNumberFormat="1" applyFont="1" applyFill="1" applyBorder="1" applyAlignment="1" applyProtection="1">
      <alignment horizontal="left" vertical="center"/>
    </xf>
    <xf numFmtId="0" fontId="2" fillId="0" borderId="25" xfId="0" applyNumberFormat="1" applyFont="1" applyFill="1" applyBorder="1" applyAlignment="1" applyProtection="1">
      <alignment horizontal="left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136" xfId="0" applyNumberFormat="1" applyFont="1" applyFill="1" applyBorder="1" applyAlignment="1" applyProtection="1">
      <alignment horizontal="center" vertical="center"/>
    </xf>
    <xf numFmtId="49" fontId="2" fillId="0" borderId="92" xfId="0" applyNumberFormat="1" applyFont="1" applyFill="1" applyBorder="1" applyAlignment="1">
      <alignment horizontal="center" vertical="center" wrapText="1"/>
    </xf>
    <xf numFmtId="49" fontId="2" fillId="0" borderId="93" xfId="0" applyNumberFormat="1" applyFont="1" applyFill="1" applyBorder="1" applyAlignment="1">
      <alignment horizontal="center" vertical="center" wrapText="1"/>
    </xf>
    <xf numFmtId="49" fontId="2" fillId="0" borderId="97" xfId="0" applyNumberFormat="1" applyFont="1" applyFill="1" applyBorder="1" applyAlignment="1">
      <alignment horizontal="center" vertical="center" wrapText="1"/>
    </xf>
    <xf numFmtId="49" fontId="2" fillId="0" borderId="6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7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58" xfId="0" applyFont="1" applyFill="1" applyBorder="1" applyAlignment="1">
      <alignment horizontal="center" vertical="center" wrapText="1"/>
    </xf>
    <xf numFmtId="49" fontId="3" fillId="0" borderId="6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93" xfId="0" applyNumberFormat="1" applyFont="1" applyFill="1" applyBorder="1" applyAlignment="1">
      <alignment horizontal="center" vertical="center" wrapText="1"/>
    </xf>
    <xf numFmtId="49" fontId="3" fillId="0" borderId="97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05" xfId="0" applyFont="1" applyFill="1" applyBorder="1" applyAlignment="1">
      <alignment horizontal="center" vertical="center" wrapText="1"/>
    </xf>
    <xf numFmtId="166" fontId="13" fillId="0" borderId="206" xfId="0" applyNumberFormat="1" applyFont="1" applyFill="1" applyBorder="1" applyAlignment="1" applyProtection="1">
      <alignment horizontal="center" vertical="center"/>
    </xf>
    <xf numFmtId="166" fontId="13" fillId="0" borderId="207" xfId="0" applyNumberFormat="1" applyFont="1" applyFill="1" applyBorder="1" applyAlignment="1" applyProtection="1">
      <alignment horizontal="center" vertical="center"/>
    </xf>
    <xf numFmtId="49" fontId="13" fillId="0" borderId="125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13" fillId="0" borderId="77" xfId="0" applyNumberFormat="1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165" fontId="3" fillId="0" borderId="121" xfId="0" applyNumberFormat="1" applyFont="1" applyFill="1" applyBorder="1" applyAlignment="1" applyProtection="1">
      <alignment horizontal="center" vertical="center"/>
    </xf>
    <xf numFmtId="165" fontId="3" fillId="0" borderId="120" xfId="0" applyNumberFormat="1" applyFont="1" applyFill="1" applyBorder="1" applyAlignment="1" applyProtection="1">
      <alignment horizontal="center" vertical="center"/>
    </xf>
    <xf numFmtId="165" fontId="3" fillId="0" borderId="119" xfId="0" applyNumberFormat="1" applyFont="1" applyFill="1" applyBorder="1" applyAlignment="1" applyProtection="1">
      <alignment horizontal="center" vertical="center"/>
    </xf>
    <xf numFmtId="165" fontId="13" fillId="0" borderId="121" xfId="0" applyNumberFormat="1" applyFont="1" applyFill="1" applyBorder="1" applyAlignment="1" applyProtection="1">
      <alignment horizontal="center" vertical="center"/>
    </xf>
    <xf numFmtId="165" fontId="13" fillId="0" borderId="120" xfId="0" applyNumberFormat="1" applyFont="1" applyFill="1" applyBorder="1" applyAlignment="1" applyProtection="1">
      <alignment horizontal="center" vertical="center"/>
    </xf>
    <xf numFmtId="165" fontId="13" fillId="0" borderId="119" xfId="0" applyNumberFormat="1" applyFont="1" applyFill="1" applyBorder="1" applyAlignment="1" applyProtection="1">
      <alignment horizontal="center" vertical="center"/>
    </xf>
    <xf numFmtId="0" fontId="6" fillId="0" borderId="92" xfId="5" applyFont="1" applyFill="1" applyBorder="1" applyAlignment="1">
      <alignment horizontal="center" vertical="center" wrapText="1"/>
    </xf>
    <xf numFmtId="0" fontId="6" fillId="0" borderId="93" xfId="5" applyFont="1" applyFill="1" applyBorder="1" applyAlignment="1">
      <alignment horizontal="center" vertical="center" wrapText="1"/>
    </xf>
    <xf numFmtId="166" fontId="13" fillId="0" borderId="121" xfId="0" applyNumberFormat="1" applyFont="1" applyFill="1" applyBorder="1" applyAlignment="1" applyProtection="1">
      <alignment horizontal="center" vertical="center"/>
    </xf>
    <xf numFmtId="166" fontId="13" fillId="0" borderId="120" xfId="0" applyNumberFormat="1" applyFont="1" applyFill="1" applyBorder="1" applyAlignment="1" applyProtection="1">
      <alignment horizontal="center" vertical="center"/>
    </xf>
    <xf numFmtId="166" fontId="13" fillId="0" borderId="81" xfId="0" applyNumberFormat="1" applyFont="1" applyFill="1" applyBorder="1" applyAlignment="1" applyProtection="1">
      <alignment horizontal="center" vertical="center"/>
    </xf>
    <xf numFmtId="166" fontId="13" fillId="0" borderId="168" xfId="0" applyNumberFormat="1" applyFont="1" applyFill="1" applyBorder="1" applyAlignment="1" applyProtection="1">
      <alignment horizontal="center" vertical="center"/>
    </xf>
    <xf numFmtId="166" fontId="13" fillId="0" borderId="151" xfId="0" applyNumberFormat="1" applyFont="1" applyFill="1" applyBorder="1" applyAlignment="1" applyProtection="1">
      <alignment horizontal="center" vertical="center"/>
    </xf>
    <xf numFmtId="166" fontId="13" fillId="0" borderId="93" xfId="0" applyNumberFormat="1" applyFont="1" applyFill="1" applyBorder="1" applyAlignment="1" applyProtection="1">
      <alignment horizontal="center" vertical="center"/>
    </xf>
    <xf numFmtId="166" fontId="13" fillId="0" borderId="97" xfId="0" applyNumberFormat="1" applyFont="1" applyFill="1" applyBorder="1" applyAlignment="1" applyProtection="1">
      <alignment horizontal="center" vertical="center"/>
    </xf>
    <xf numFmtId="165" fontId="2" fillId="0" borderId="208" xfId="0" applyNumberFormat="1" applyFont="1" applyFill="1" applyBorder="1" applyAlignment="1" applyProtection="1">
      <alignment horizontal="center" vertical="center" wrapText="1"/>
    </xf>
    <xf numFmtId="165" fontId="2" fillId="0" borderId="209" xfId="0" applyNumberFormat="1" applyFont="1" applyFill="1" applyBorder="1" applyAlignment="1" applyProtection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center" textRotation="90" wrapText="1"/>
    </xf>
    <xf numFmtId="165" fontId="2" fillId="0" borderId="79" xfId="0" applyNumberFormat="1" applyFont="1" applyFill="1" applyBorder="1" applyAlignment="1" applyProtection="1">
      <alignment horizontal="center" vertical="center" textRotation="90" wrapText="1"/>
    </xf>
    <xf numFmtId="165" fontId="2" fillId="0" borderId="94" xfId="0" applyNumberFormat="1" applyFont="1" applyFill="1" applyBorder="1" applyAlignment="1" applyProtection="1">
      <alignment horizontal="center" vertical="center" textRotation="90" wrapText="1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165" fontId="2" fillId="0" borderId="29" xfId="0" applyNumberFormat="1" applyFont="1" applyFill="1" applyBorder="1" applyAlignment="1" applyProtection="1">
      <alignment horizontal="center" vertical="center" textRotation="90" wrapText="1"/>
    </xf>
    <xf numFmtId="165" fontId="2" fillId="0" borderId="61" xfId="0" applyNumberFormat="1" applyFont="1" applyFill="1" applyBorder="1" applyAlignment="1" applyProtection="1">
      <alignment horizontal="center" vertical="center" textRotation="90" wrapText="1"/>
    </xf>
    <xf numFmtId="165" fontId="2" fillId="0" borderId="151" xfId="0" applyNumberFormat="1" applyFont="1" applyFill="1" applyBorder="1" applyAlignment="1" applyProtection="1">
      <alignment horizontal="center" vertical="center" textRotation="90" wrapText="1"/>
    </xf>
    <xf numFmtId="166" fontId="13" fillId="0" borderId="136" xfId="0" applyNumberFormat="1" applyFont="1" applyFill="1" applyBorder="1" applyAlignment="1" applyProtection="1">
      <alignment horizontal="center" vertical="center"/>
    </xf>
    <xf numFmtId="165" fontId="2" fillId="0" borderId="7" xfId="0" applyNumberFormat="1" applyFont="1" applyFill="1" applyBorder="1" applyAlignment="1" applyProtection="1">
      <alignment horizontal="center" vertical="center" textRotation="90" wrapText="1"/>
    </xf>
    <xf numFmtId="165" fontId="2" fillId="0" borderId="25" xfId="0" applyNumberFormat="1" applyFont="1" applyFill="1" applyBorder="1" applyAlignment="1" applyProtection="1">
      <alignment horizontal="center" vertical="center" textRotation="90" wrapText="1"/>
    </xf>
    <xf numFmtId="165" fontId="2" fillId="0" borderId="14" xfId="0" applyNumberFormat="1" applyFont="1" applyFill="1" applyBorder="1" applyAlignment="1" applyProtection="1">
      <alignment horizontal="center" vertical="center" textRotation="90" wrapText="1"/>
    </xf>
    <xf numFmtId="165" fontId="2" fillId="0" borderId="20" xfId="0" applyNumberFormat="1" applyFont="1" applyFill="1" applyBorder="1" applyAlignment="1" applyProtection="1">
      <alignment horizontal="center" vertical="center" textRotation="90" wrapText="1"/>
    </xf>
    <xf numFmtId="165" fontId="2" fillId="0" borderId="11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155" xfId="0" applyFill="1" applyBorder="1" applyAlignment="1">
      <alignment vertical="center" wrapText="1"/>
    </xf>
    <xf numFmtId="0" fontId="0" fillId="0" borderId="93" xfId="0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165" fontId="3" fillId="0" borderId="93" xfId="0" applyNumberFormat="1" applyFont="1" applyFill="1" applyBorder="1" applyAlignment="1" applyProtection="1">
      <alignment horizontal="center" vertical="center"/>
    </xf>
    <xf numFmtId="0" fontId="2" fillId="0" borderId="51" xfId="0" applyNumberFormat="1" applyFont="1" applyFill="1" applyBorder="1" applyAlignment="1" applyProtection="1">
      <alignment horizontal="center" vertical="center" textRotation="90"/>
    </xf>
    <xf numFmtId="0" fontId="2" fillId="0" borderId="31" xfId="0" applyNumberFormat="1" applyFont="1" applyFill="1" applyBorder="1" applyAlignment="1" applyProtection="1">
      <alignment horizontal="center" vertical="center" textRotation="90"/>
    </xf>
    <xf numFmtId="0" fontId="2" fillId="0" borderId="73" xfId="0" applyNumberFormat="1" applyFont="1" applyFill="1" applyBorder="1" applyAlignment="1" applyProtection="1">
      <alignment horizontal="center" vertical="center" textRotation="90"/>
    </xf>
    <xf numFmtId="165" fontId="2" fillId="0" borderId="15" xfId="0" applyNumberFormat="1" applyFont="1" applyFill="1" applyBorder="1" applyAlignment="1" applyProtection="1">
      <alignment horizontal="center" vertical="center"/>
    </xf>
    <xf numFmtId="165" fontId="2" fillId="0" borderId="24" xfId="0" applyNumberFormat="1" applyFont="1" applyFill="1" applyBorder="1" applyAlignment="1" applyProtection="1">
      <alignment horizontal="center" vertical="center"/>
    </xf>
    <xf numFmtId="165" fontId="2" fillId="0" borderId="154" xfId="0" applyNumberFormat="1" applyFont="1" applyFill="1" applyBorder="1" applyAlignment="1" applyProtection="1">
      <alignment horizontal="center" vertical="top" wrapText="1"/>
    </xf>
    <xf numFmtId="165" fontId="2" fillId="0" borderId="81" xfId="0" applyNumberFormat="1" applyFont="1" applyFill="1" applyBorder="1" applyAlignment="1" applyProtection="1">
      <alignment horizontal="center" vertical="top" wrapText="1"/>
    </xf>
    <xf numFmtId="165" fontId="2" fillId="0" borderId="152" xfId="0" applyNumberFormat="1" applyFont="1" applyFill="1" applyBorder="1" applyAlignment="1" applyProtection="1">
      <alignment horizontal="center" vertical="top" wrapText="1"/>
    </xf>
    <xf numFmtId="165" fontId="2" fillId="0" borderId="101" xfId="0" applyNumberFormat="1" applyFont="1" applyFill="1" applyBorder="1" applyAlignment="1" applyProtection="1">
      <alignment horizontal="center" vertical="top" wrapText="1"/>
    </xf>
    <xf numFmtId="165" fontId="2" fillId="0" borderId="102" xfId="0" applyNumberFormat="1" applyFont="1" applyFill="1" applyBorder="1" applyAlignment="1" applyProtection="1">
      <alignment horizontal="center" vertical="top" wrapText="1"/>
    </xf>
    <xf numFmtId="165" fontId="2" fillId="0" borderId="131" xfId="0" applyNumberFormat="1" applyFont="1" applyFill="1" applyBorder="1" applyAlignment="1" applyProtection="1">
      <alignment horizontal="center" vertical="top" wrapText="1"/>
    </xf>
    <xf numFmtId="0" fontId="2" fillId="0" borderId="15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NumberFormat="1" applyFont="1" applyFill="1" applyBorder="1" applyAlignment="1" applyProtection="1">
      <alignment horizontal="center" vertical="center" textRotation="90" wrapText="1"/>
    </xf>
    <xf numFmtId="0" fontId="2" fillId="0" borderId="36" xfId="0" applyNumberFormat="1" applyFont="1" applyFill="1" applyBorder="1" applyAlignment="1" applyProtection="1">
      <alignment horizontal="center" vertical="center" textRotation="90" wrapText="1"/>
    </xf>
    <xf numFmtId="0" fontId="2" fillId="0" borderId="169" xfId="0" applyNumberFormat="1" applyFont="1" applyFill="1" applyBorder="1" applyAlignment="1" applyProtection="1">
      <alignment horizontal="center" vertical="center" textRotation="90" wrapText="1"/>
    </xf>
    <xf numFmtId="165" fontId="2" fillId="0" borderId="78" xfId="0" applyNumberFormat="1" applyFont="1" applyFill="1" applyBorder="1" applyAlignment="1" applyProtection="1">
      <alignment horizontal="center" vertical="center" wrapText="1"/>
    </xf>
    <xf numFmtId="165" fontId="2" fillId="0" borderId="16" xfId="0" applyNumberFormat="1" applyFont="1" applyFill="1" applyBorder="1" applyAlignment="1" applyProtection="1">
      <alignment horizontal="center" vertical="center" wrapText="1"/>
    </xf>
    <xf numFmtId="165" fontId="2" fillId="0" borderId="80" xfId="0" applyNumberFormat="1" applyFont="1" applyFill="1" applyBorder="1" applyAlignment="1" applyProtection="1">
      <alignment horizontal="center" vertical="center"/>
    </xf>
    <xf numFmtId="165" fontId="2" fillId="0" borderId="81" xfId="0" applyNumberFormat="1" applyFont="1" applyFill="1" applyBorder="1" applyAlignment="1" applyProtection="1">
      <alignment horizontal="center" vertical="center"/>
    </xf>
    <xf numFmtId="165" fontId="2" fillId="0" borderId="168" xfId="0" applyNumberFormat="1" applyFont="1" applyFill="1" applyBorder="1" applyAlignment="1" applyProtection="1">
      <alignment horizontal="center" vertical="center"/>
    </xf>
    <xf numFmtId="165" fontId="2" fillId="0" borderId="5" xfId="0" applyNumberFormat="1" applyFont="1" applyFill="1" applyBorder="1" applyAlignment="1" applyProtection="1">
      <alignment horizontal="center" vertical="center" textRotation="90" wrapText="1"/>
    </xf>
    <xf numFmtId="165" fontId="2" fillId="0" borderId="24" xfId="0" applyNumberFormat="1" applyFont="1" applyFill="1" applyBorder="1" applyAlignment="1" applyProtection="1">
      <alignment horizontal="center" vertical="center" textRotation="90" wrapText="1"/>
    </xf>
    <xf numFmtId="165" fontId="2" fillId="0" borderId="5" xfId="0" applyNumberFormat="1" applyFont="1" applyFill="1" applyBorder="1" applyAlignment="1" applyProtection="1">
      <alignment horizontal="center" vertical="center"/>
    </xf>
    <xf numFmtId="165" fontId="2" fillId="0" borderId="12" xfId="0" applyNumberFormat="1" applyFont="1" applyFill="1" applyBorder="1" applyAlignment="1" applyProtection="1">
      <alignment horizontal="center" vertical="center" textRotation="90" wrapText="1"/>
    </xf>
    <xf numFmtId="165" fontId="2" fillId="0" borderId="157" xfId="0" applyNumberFormat="1" applyFont="1" applyFill="1" applyBorder="1" applyAlignment="1" applyProtection="1">
      <alignment horizontal="center" vertical="center" textRotation="90" wrapText="1"/>
    </xf>
    <xf numFmtId="165" fontId="2" fillId="0" borderId="58" xfId="0" applyNumberFormat="1" applyFont="1" applyFill="1" applyBorder="1" applyAlignment="1" applyProtection="1">
      <alignment horizontal="center" vertical="center" textRotation="90" wrapText="1"/>
    </xf>
    <xf numFmtId="165" fontId="2" fillId="0" borderId="34" xfId="0" applyNumberFormat="1" applyFont="1" applyFill="1" applyBorder="1" applyAlignment="1" applyProtection="1">
      <alignment horizontal="center" vertical="center" textRotation="90" wrapText="1"/>
    </xf>
    <xf numFmtId="165" fontId="2" fillId="0" borderId="55" xfId="0" applyNumberFormat="1" applyFont="1" applyFill="1" applyBorder="1" applyAlignment="1" applyProtection="1">
      <alignment horizontal="center" vertical="center"/>
    </xf>
    <xf numFmtId="165" fontId="2" fillId="0" borderId="39" xfId="0" applyNumberFormat="1" applyFont="1" applyFill="1" applyBorder="1" applyAlignment="1" applyProtection="1">
      <alignment horizontal="center" vertical="center"/>
    </xf>
    <xf numFmtId="165" fontId="2" fillId="0" borderId="18" xfId="0" applyNumberFormat="1" applyFont="1" applyFill="1" applyBorder="1" applyAlignment="1" applyProtection="1">
      <alignment horizontal="center" vertical="center"/>
    </xf>
    <xf numFmtId="165" fontId="2" fillId="0" borderId="7" xfId="0" applyNumberFormat="1" applyFont="1" applyFill="1" applyBorder="1" applyAlignment="1" applyProtection="1">
      <alignment horizontal="center" vertical="center"/>
    </xf>
    <xf numFmtId="165" fontId="2" fillId="0" borderId="56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7" fontId="44" fillId="0" borderId="80" xfId="0" applyNumberFormat="1" applyFont="1" applyBorder="1" applyAlignment="1">
      <alignment horizontal="center"/>
    </xf>
    <xf numFmtId="167" fontId="44" fillId="0" borderId="81" xfId="0" applyNumberFormat="1" applyFont="1" applyBorder="1" applyAlignment="1">
      <alignment horizontal="center"/>
    </xf>
    <xf numFmtId="167" fontId="44" fillId="0" borderId="168" xfId="0" applyNumberFormat="1" applyFont="1" applyBorder="1" applyAlignment="1">
      <alignment horizontal="center"/>
    </xf>
    <xf numFmtId="167" fontId="44" fillId="0" borderId="89" xfId="0" applyNumberFormat="1" applyFont="1" applyBorder="1" applyAlignment="1">
      <alignment horizontal="center"/>
    </xf>
    <xf numFmtId="167" fontId="44" fillId="0" borderId="104" xfId="0" applyNumberFormat="1" applyFont="1" applyBorder="1" applyAlignment="1">
      <alignment horizontal="center"/>
    </xf>
    <xf numFmtId="167" fontId="44" fillId="0" borderId="116" xfId="0" applyNumberFormat="1" applyFont="1" applyBorder="1" applyAlignment="1">
      <alignment horizontal="center"/>
    </xf>
    <xf numFmtId="167" fontId="44" fillId="0" borderId="176" xfId="0" applyNumberFormat="1" applyFont="1" applyBorder="1" applyAlignment="1">
      <alignment horizontal="center"/>
    </xf>
    <xf numFmtId="167" fontId="44" fillId="0" borderId="102" xfId="0" applyNumberFormat="1" applyFont="1" applyBorder="1" applyAlignment="1">
      <alignment horizontal="center"/>
    </xf>
    <xf numFmtId="167" fontId="44" fillId="0" borderId="159" xfId="0" applyNumberFormat="1" applyFont="1" applyBorder="1" applyAlignment="1">
      <alignment horizontal="center"/>
    </xf>
    <xf numFmtId="167" fontId="0" fillId="0" borderId="33" xfId="0" applyNumberFormat="1" applyBorder="1" applyAlignment="1">
      <alignment horizontal="center"/>
    </xf>
    <xf numFmtId="49" fontId="81" fillId="5" borderId="110" xfId="0" applyNumberFormat="1" applyFont="1" applyFill="1" applyBorder="1" applyAlignment="1">
      <alignment horizontal="center" vertical="center"/>
    </xf>
    <xf numFmtId="49" fontId="81" fillId="5" borderId="102" xfId="0" applyNumberFormat="1" applyFont="1" applyFill="1" applyBorder="1" applyAlignment="1">
      <alignment horizontal="center" vertical="center"/>
    </xf>
    <xf numFmtId="167" fontId="0" fillId="6" borderId="0" xfId="0" applyNumberFormat="1" applyFill="1" applyAlignment="1">
      <alignment horizontal="center"/>
    </xf>
    <xf numFmtId="167" fontId="0" fillId="6" borderId="102" xfId="0" applyNumberFormat="1" applyFill="1" applyBorder="1" applyAlignment="1">
      <alignment horizontal="center"/>
    </xf>
    <xf numFmtId="167" fontId="0" fillId="6" borderId="33" xfId="0" applyNumberFormat="1" applyFill="1" applyBorder="1" applyAlignment="1">
      <alignment horizontal="center" vertical="center"/>
    </xf>
    <xf numFmtId="167" fontId="0" fillId="6" borderId="62" xfId="0" applyNumberFormat="1" applyFill="1" applyBorder="1" applyAlignment="1">
      <alignment horizontal="center" vertical="center"/>
    </xf>
    <xf numFmtId="167" fontId="0" fillId="0" borderId="25" xfId="0" applyNumberFormat="1" applyBorder="1" applyAlignment="1">
      <alignment horizontal="center"/>
    </xf>
    <xf numFmtId="49" fontId="81" fillId="5" borderId="11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2" fillId="0" borderId="51" xfId="0" applyNumberFormat="1" applyFont="1" applyFill="1" applyBorder="1" applyAlignment="1" applyProtection="1">
      <alignment horizontal="center" vertical="center" textRotation="90" wrapText="1"/>
    </xf>
    <xf numFmtId="0" fontId="2" fillId="0" borderId="31" xfId="0" applyNumberFormat="1" applyFont="1" applyFill="1" applyBorder="1" applyAlignment="1" applyProtection="1">
      <alignment horizontal="center" vertical="center" textRotation="90" wrapText="1"/>
    </xf>
    <xf numFmtId="0" fontId="2" fillId="0" borderId="73" xfId="0" applyNumberFormat="1" applyFont="1" applyFill="1" applyBorder="1" applyAlignment="1" applyProtection="1">
      <alignment horizontal="center" vertical="center" textRotation="90" wrapText="1"/>
    </xf>
    <xf numFmtId="165" fontId="2" fillId="0" borderId="15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24" xfId="0" applyNumberFormat="1" applyFont="1" applyFill="1" applyBorder="1" applyAlignment="1" applyProtection="1">
      <alignment horizontal="center" vertical="center" wrapText="1"/>
    </xf>
    <xf numFmtId="165" fontId="2" fillId="0" borderId="5" xfId="0" applyNumberFormat="1" applyFont="1" applyFill="1" applyBorder="1" applyAlignment="1" applyProtection="1">
      <alignment horizontal="center" vertical="center" wrapText="1"/>
    </xf>
    <xf numFmtId="165" fontId="2" fillId="0" borderId="80" xfId="0" applyNumberFormat="1" applyFont="1" applyFill="1" applyBorder="1" applyAlignment="1" applyProtection="1">
      <alignment horizontal="center" vertical="center" wrapText="1"/>
    </xf>
    <xf numFmtId="165" fontId="2" fillId="0" borderId="125" xfId="0" applyNumberFormat="1" applyFont="1" applyFill="1" applyBorder="1" applyAlignment="1" applyProtection="1">
      <alignment horizontal="center" vertical="center" wrapText="1"/>
    </xf>
    <xf numFmtId="165" fontId="2" fillId="0" borderId="92" xfId="0" applyNumberFormat="1" applyFont="1" applyFill="1" applyBorder="1" applyAlignment="1" applyProtection="1">
      <alignment horizontal="center" vertical="center" wrapText="1"/>
    </xf>
    <xf numFmtId="0" fontId="3" fillId="0" borderId="154" xfId="0" applyNumberFormat="1" applyFont="1" applyFill="1" applyBorder="1" applyAlignment="1" applyProtection="1">
      <alignment horizontal="center" vertical="center"/>
    </xf>
    <xf numFmtId="0" fontId="3" fillId="0" borderId="81" xfId="0" applyNumberFormat="1" applyFont="1" applyFill="1" applyBorder="1" applyAlignment="1" applyProtection="1">
      <alignment horizontal="center" vertical="center"/>
    </xf>
    <xf numFmtId="0" fontId="3" fillId="0" borderId="79" xfId="0" applyNumberFormat="1" applyFont="1" applyFill="1" applyBorder="1" applyAlignment="1" applyProtection="1">
      <alignment horizontal="center" vertical="center"/>
    </xf>
    <xf numFmtId="0" fontId="3" fillId="0" borderId="152" xfId="0" applyNumberFormat="1" applyFont="1" applyFill="1" applyBorder="1" applyAlignment="1" applyProtection="1">
      <alignment horizontal="center" vertical="center"/>
    </xf>
    <xf numFmtId="0" fontId="0" fillId="0" borderId="102" xfId="0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89" xfId="0" applyFont="1" applyFill="1" applyBorder="1" applyAlignment="1" applyProtection="1">
      <alignment horizontal="center" vertical="center"/>
    </xf>
    <xf numFmtId="0" fontId="2" fillId="0" borderId="210" xfId="0" applyFont="1" applyFill="1" applyBorder="1" applyAlignment="1" applyProtection="1">
      <alignment horizontal="center" vertical="center"/>
    </xf>
    <xf numFmtId="167" fontId="3" fillId="0" borderId="48" xfId="0" applyNumberFormat="1" applyFont="1" applyFill="1" applyBorder="1" applyAlignment="1" applyProtection="1">
      <alignment horizontal="center" vertical="center" wrapText="1"/>
    </xf>
    <xf numFmtId="167" fontId="43" fillId="0" borderId="19" xfId="0" applyNumberFormat="1" applyFont="1" applyFill="1" applyBorder="1" applyAlignment="1">
      <alignment horizontal="center" vertical="center" wrapText="1"/>
    </xf>
    <xf numFmtId="167" fontId="2" fillId="0" borderId="168" xfId="0" applyNumberFormat="1" applyFont="1" applyFill="1" applyBorder="1" applyAlignment="1">
      <alignment horizontal="center" vertical="center" wrapText="1"/>
    </xf>
    <xf numFmtId="0" fontId="13" fillId="0" borderId="121" xfId="0" applyFont="1" applyFill="1" applyBorder="1" applyAlignment="1">
      <alignment horizontal="center" vertical="center" wrapText="1"/>
    </xf>
    <xf numFmtId="0" fontId="13" fillId="0" borderId="11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 wrapText="1"/>
    </xf>
    <xf numFmtId="0" fontId="2" fillId="0" borderId="185" xfId="0" applyFont="1" applyFill="1" applyBorder="1" applyAlignment="1">
      <alignment horizontal="center" wrapText="1"/>
    </xf>
    <xf numFmtId="0" fontId="2" fillId="0" borderId="186" xfId="0" applyFont="1" applyFill="1" applyBorder="1" applyAlignment="1">
      <alignment horizontal="center" wrapText="1"/>
    </xf>
    <xf numFmtId="0" fontId="2" fillId="0" borderId="181" xfId="0" applyFont="1" applyFill="1" applyBorder="1" applyAlignment="1">
      <alignment horizontal="center" wrapText="1"/>
    </xf>
    <xf numFmtId="0" fontId="3" fillId="0" borderId="121" xfId="0" applyNumberFormat="1" applyFont="1" applyFill="1" applyBorder="1" applyAlignment="1" applyProtection="1">
      <alignment horizontal="center" vertical="center"/>
    </xf>
    <xf numFmtId="0" fontId="3" fillId="0" borderId="120" xfId="0" applyNumberFormat="1" applyFont="1" applyFill="1" applyBorder="1" applyAlignment="1" applyProtection="1">
      <alignment horizontal="center" vertical="center"/>
    </xf>
    <xf numFmtId="49" fontId="3" fillId="0" borderId="121" xfId="0" applyNumberFormat="1" applyFont="1" applyFill="1" applyBorder="1" applyAlignment="1">
      <alignment horizontal="center" vertical="center" wrapText="1"/>
    </xf>
    <xf numFmtId="49" fontId="3" fillId="0" borderId="120" xfId="0" applyNumberFormat="1" applyFont="1" applyFill="1" applyBorder="1" applyAlignment="1">
      <alignment horizontal="center" vertical="center" wrapText="1"/>
    </xf>
    <xf numFmtId="49" fontId="2" fillId="0" borderId="176" xfId="0" applyNumberFormat="1" applyFont="1" applyFill="1" applyBorder="1" applyAlignment="1">
      <alignment horizontal="left" vertical="center" wrapText="1"/>
    </xf>
    <xf numFmtId="49" fontId="2" fillId="0" borderId="159" xfId="0" applyNumberFormat="1" applyFont="1" applyFill="1" applyBorder="1" applyAlignment="1">
      <alignment horizontal="left" vertical="center" wrapText="1"/>
    </xf>
    <xf numFmtId="0" fontId="2" fillId="0" borderId="84" xfId="0" applyNumberFormat="1" applyFont="1" applyFill="1" applyBorder="1" applyAlignment="1" applyProtection="1">
      <alignment horizontal="left" vertical="center"/>
    </xf>
    <xf numFmtId="49" fontId="2" fillId="4" borderId="90" xfId="0" applyNumberFormat="1" applyFont="1" applyFill="1" applyBorder="1" applyAlignment="1" applyProtection="1">
      <alignment horizontal="left" vertical="center"/>
    </xf>
    <xf numFmtId="49" fontId="2" fillId="4" borderId="118" xfId="0" applyNumberFormat="1" applyFont="1" applyFill="1" applyBorder="1" applyAlignment="1" applyProtection="1">
      <alignment horizontal="left" vertical="center"/>
    </xf>
    <xf numFmtId="49" fontId="2" fillId="0" borderId="90" xfId="0" applyNumberFormat="1" applyFont="1" applyFill="1" applyBorder="1" applyAlignment="1">
      <alignment horizontal="left" vertical="center" wrapText="1"/>
    </xf>
    <xf numFmtId="49" fontId="2" fillId="0" borderId="118" xfId="0" applyNumberFormat="1" applyFont="1" applyFill="1" applyBorder="1" applyAlignment="1">
      <alignment horizontal="left" vertical="center" wrapText="1"/>
    </xf>
    <xf numFmtId="0" fontId="2" fillId="0" borderId="72" xfId="0" applyNumberFormat="1" applyFont="1" applyFill="1" applyBorder="1" applyAlignment="1" applyProtection="1">
      <alignment horizontal="left" vertical="center"/>
    </xf>
    <xf numFmtId="0" fontId="2" fillId="0" borderId="75" xfId="0" applyNumberFormat="1" applyFont="1" applyFill="1" applyBorder="1" applyAlignment="1" applyProtection="1">
      <alignment horizontal="left" vertical="center"/>
    </xf>
    <xf numFmtId="0" fontId="2" fillId="0" borderId="121" xfId="0" applyNumberFormat="1" applyFont="1" applyFill="1" applyBorder="1" applyAlignment="1" applyProtection="1">
      <alignment horizontal="center" vertical="center"/>
    </xf>
    <xf numFmtId="0" fontId="2" fillId="0" borderId="120" xfId="0" applyNumberFormat="1" applyFont="1" applyFill="1" applyBorder="1" applyAlignment="1" applyProtection="1">
      <alignment horizontal="center" vertical="center"/>
    </xf>
    <xf numFmtId="0" fontId="2" fillId="0" borderId="9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2" fillId="4" borderId="90" xfId="5" applyNumberFormat="1" applyFont="1" applyFill="1" applyBorder="1" applyAlignment="1" applyProtection="1">
      <alignment horizontal="left" vertical="center" wrapText="1"/>
    </xf>
    <xf numFmtId="0" fontId="2" fillId="4" borderId="110" xfId="5" applyNumberFormat="1" applyFont="1" applyFill="1" applyBorder="1" applyAlignment="1" applyProtection="1">
      <alignment horizontal="left" vertical="center" wrapText="1"/>
    </xf>
    <xf numFmtId="0" fontId="3" fillId="0" borderId="121" xfId="0" applyFont="1" applyFill="1" applyBorder="1" applyAlignment="1">
      <alignment horizontal="center" vertical="center" wrapText="1"/>
    </xf>
    <xf numFmtId="49" fontId="2" fillId="0" borderId="110" xfId="0" applyNumberFormat="1" applyFont="1" applyFill="1" applyBorder="1" applyAlignment="1">
      <alignment horizontal="left" vertical="center" wrapText="1"/>
    </xf>
    <xf numFmtId="49" fontId="2" fillId="0" borderId="176" xfId="0" applyNumberFormat="1" applyFont="1" applyFill="1" applyBorder="1" applyAlignment="1" applyProtection="1">
      <alignment horizontal="left" vertical="center"/>
    </xf>
    <xf numFmtId="49" fontId="2" fillId="0" borderId="102" xfId="0" applyNumberFormat="1" applyFont="1" applyFill="1" applyBorder="1" applyAlignment="1" applyProtection="1">
      <alignment horizontal="left" vertical="center"/>
    </xf>
    <xf numFmtId="0" fontId="3" fillId="0" borderId="121" xfId="5" applyFont="1" applyFill="1" applyBorder="1" applyAlignment="1">
      <alignment horizontal="center" vertical="center" wrapText="1"/>
    </xf>
    <xf numFmtId="0" fontId="3" fillId="0" borderId="119" xfId="5" applyFont="1" applyFill="1" applyBorder="1" applyAlignment="1">
      <alignment horizontal="center" vertical="center" wrapText="1"/>
    </xf>
    <xf numFmtId="49" fontId="2" fillId="0" borderId="121" xfId="0" applyNumberFormat="1" applyFont="1" applyFill="1" applyBorder="1" applyAlignment="1" applyProtection="1">
      <alignment horizontal="center" vertical="center"/>
    </xf>
    <xf numFmtId="49" fontId="2" fillId="0" borderId="120" xfId="0" applyNumberFormat="1" applyFont="1" applyFill="1" applyBorder="1" applyAlignment="1" applyProtection="1">
      <alignment horizontal="center" vertical="center"/>
    </xf>
    <xf numFmtId="165" fontId="2" fillId="0" borderId="121" xfId="0" applyNumberFormat="1" applyFont="1" applyFill="1" applyBorder="1" applyAlignment="1" applyProtection="1">
      <alignment horizontal="center" vertical="center" wrapText="1"/>
    </xf>
    <xf numFmtId="165" fontId="2" fillId="0" borderId="120" xfId="0" applyNumberFormat="1" applyFont="1" applyFill="1" applyBorder="1" applyAlignment="1" applyProtection="1">
      <alignment horizontal="center" vertical="center" wrapText="1"/>
    </xf>
    <xf numFmtId="165" fontId="2" fillId="0" borderId="119" xfId="0" applyNumberFormat="1" applyFont="1" applyFill="1" applyBorder="1" applyAlignment="1" applyProtection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49" fontId="3" fillId="4" borderId="121" xfId="0" applyNumberFormat="1" applyFont="1" applyFill="1" applyBorder="1" applyAlignment="1" applyProtection="1">
      <alignment horizontal="center" vertical="center"/>
    </xf>
    <xf numFmtId="49" fontId="3" fillId="4" borderId="128" xfId="0" applyNumberFormat="1" applyFont="1" applyFill="1" applyBorder="1" applyAlignment="1" applyProtection="1">
      <alignment horizontal="center" vertical="center"/>
    </xf>
    <xf numFmtId="165" fontId="2" fillId="0" borderId="11" xfId="0" applyNumberFormat="1" applyFont="1" applyFill="1" applyBorder="1" applyAlignment="1" applyProtection="1">
      <alignment horizontal="center" vertical="center" wrapText="1"/>
    </xf>
    <xf numFmtId="165" fontId="2" fillId="0" borderId="55" xfId="0" applyNumberFormat="1" applyFont="1" applyFill="1" applyBorder="1" applyAlignment="1" applyProtection="1">
      <alignment horizontal="center" vertical="center" wrapText="1"/>
    </xf>
    <xf numFmtId="165" fontId="2" fillId="0" borderId="39" xfId="0" applyNumberFormat="1" applyFont="1" applyFill="1" applyBorder="1" applyAlignment="1" applyProtection="1">
      <alignment horizontal="center" vertical="center" wrapText="1"/>
    </xf>
    <xf numFmtId="165" fontId="2" fillId="0" borderId="18" xfId="0" applyNumberFormat="1" applyFont="1" applyFill="1" applyBorder="1" applyAlignment="1" applyProtection="1">
      <alignment horizontal="center" vertical="center" wrapText="1"/>
    </xf>
    <xf numFmtId="0" fontId="3" fillId="0" borderId="181" xfId="0" applyFont="1" applyFill="1" applyBorder="1" applyAlignment="1">
      <alignment horizontal="center" vertical="center" wrapText="1"/>
    </xf>
    <xf numFmtId="165" fontId="1" fillId="0" borderId="211" xfId="0" applyNumberFormat="1" applyFont="1" applyFill="1" applyBorder="1" applyAlignment="1">
      <alignment horizontal="center" vertical="center" wrapText="1"/>
    </xf>
    <xf numFmtId="165" fontId="1" fillId="0" borderId="113" xfId="0" applyNumberFormat="1" applyFont="1" applyFill="1" applyBorder="1" applyAlignment="1">
      <alignment horizontal="center" vertical="center" wrapText="1"/>
    </xf>
    <xf numFmtId="165" fontId="1" fillId="0" borderId="124" xfId="0" applyNumberFormat="1" applyFont="1" applyFill="1" applyBorder="1" applyAlignment="1">
      <alignment horizontal="center" vertical="center" wrapText="1"/>
    </xf>
    <xf numFmtId="166" fontId="3" fillId="0" borderId="121" xfId="0" applyNumberFormat="1" applyFont="1" applyFill="1" applyBorder="1" applyAlignment="1" applyProtection="1">
      <alignment horizontal="center" vertical="center"/>
    </xf>
    <xf numFmtId="166" fontId="3" fillId="0" borderId="120" xfId="0" applyNumberFormat="1" applyFont="1" applyFill="1" applyBorder="1" applyAlignment="1" applyProtection="1">
      <alignment horizontal="center" vertical="center"/>
    </xf>
    <xf numFmtId="166" fontId="3" fillId="0" borderId="93" xfId="0" applyNumberFormat="1" applyFont="1" applyFill="1" applyBorder="1" applyAlignment="1" applyProtection="1">
      <alignment horizontal="center" vertical="center"/>
    </xf>
    <xf numFmtId="165" fontId="2" fillId="0" borderId="81" xfId="0" applyNumberFormat="1" applyFont="1" applyFill="1" applyBorder="1" applyAlignment="1" applyProtection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166" fontId="3" fillId="0" borderId="119" xfId="0" applyNumberFormat="1" applyFont="1" applyFill="1" applyBorder="1" applyAlignment="1" applyProtection="1">
      <alignment horizontal="center" vertical="center"/>
    </xf>
    <xf numFmtId="165" fontId="14" fillId="0" borderId="121" xfId="0" applyNumberFormat="1" applyFont="1" applyFill="1" applyBorder="1" applyAlignment="1" applyProtection="1">
      <alignment horizontal="center" vertical="center"/>
    </xf>
    <xf numFmtId="165" fontId="14" fillId="0" borderId="120" xfId="0" applyNumberFormat="1" applyFont="1" applyFill="1" applyBorder="1" applyAlignment="1" applyProtection="1">
      <alignment horizontal="center" vertical="center"/>
    </xf>
    <xf numFmtId="165" fontId="14" fillId="0" borderId="119" xfId="0" applyNumberFormat="1" applyFont="1" applyFill="1" applyBorder="1" applyAlignment="1" applyProtection="1">
      <alignment horizontal="center" vertical="center"/>
    </xf>
    <xf numFmtId="49" fontId="3" fillId="0" borderId="119" xfId="0" applyNumberFormat="1" applyFont="1" applyFill="1" applyBorder="1" applyAlignment="1">
      <alignment horizontal="center" vertical="center" wrapText="1"/>
    </xf>
    <xf numFmtId="49" fontId="3" fillId="4" borderId="120" xfId="0" applyNumberFormat="1" applyFont="1" applyFill="1" applyBorder="1" applyAlignment="1" applyProtection="1">
      <alignment horizontal="center" vertical="center"/>
    </xf>
    <xf numFmtId="0" fontId="3" fillId="0" borderId="136" xfId="0" applyFont="1" applyFill="1" applyBorder="1" applyAlignment="1">
      <alignment horizontal="center" vertical="center" wrapText="1"/>
    </xf>
    <xf numFmtId="165" fontId="14" fillId="0" borderId="93" xfId="0" applyNumberFormat="1" applyFont="1" applyFill="1" applyBorder="1" applyAlignment="1" applyProtection="1">
      <alignment horizontal="center" vertical="center"/>
    </xf>
    <xf numFmtId="165" fontId="14" fillId="0" borderId="97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36" xfId="0" applyNumberFormat="1" applyFont="1" applyFill="1" applyBorder="1" applyAlignment="1" applyProtection="1">
      <alignment horizontal="center" vertical="center" textRotation="90" wrapText="1"/>
    </xf>
    <xf numFmtId="0" fontId="3" fillId="0" borderId="169" xfId="0" applyNumberFormat="1" applyFont="1" applyFill="1" applyBorder="1" applyAlignment="1" applyProtection="1">
      <alignment horizontal="center" vertical="center" textRotation="90" wrapText="1"/>
    </xf>
    <xf numFmtId="165" fontId="2" fillId="0" borderId="56" xfId="0" applyNumberFormat="1" applyFont="1" applyFill="1" applyBorder="1" applyAlignment="1" applyProtection="1">
      <alignment horizontal="center" vertical="center" wrapText="1"/>
    </xf>
    <xf numFmtId="165" fontId="2" fillId="0" borderId="10" xfId="0" applyNumberFormat="1" applyFont="1" applyFill="1" applyBorder="1" applyAlignment="1" applyProtection="1">
      <alignment horizontal="center" vertical="center" wrapText="1"/>
    </xf>
    <xf numFmtId="165" fontId="2" fillId="0" borderId="168" xfId="0" applyNumberFormat="1" applyFont="1" applyFill="1" applyBorder="1" applyAlignment="1" applyProtection="1">
      <alignment horizontal="center" vertical="center" wrapText="1"/>
    </xf>
    <xf numFmtId="165" fontId="2" fillId="0" borderId="9" xfId="0" applyNumberFormat="1" applyFont="1" applyFill="1" applyBorder="1" applyAlignment="1" applyProtection="1">
      <alignment horizontal="center" vertical="center" wrapText="1"/>
    </xf>
    <xf numFmtId="0" fontId="13" fillId="0" borderId="120" xfId="0" applyFont="1" applyFill="1" applyBorder="1" applyAlignment="1">
      <alignment horizontal="center" vertical="center" wrapText="1"/>
    </xf>
    <xf numFmtId="165" fontId="1" fillId="0" borderId="172" xfId="0" applyNumberFormat="1" applyFont="1" applyFill="1" applyBorder="1" applyAlignment="1">
      <alignment horizontal="center" vertical="center" wrapText="1"/>
    </xf>
    <xf numFmtId="165" fontId="1" fillId="0" borderId="173" xfId="0" applyNumberFormat="1" applyFont="1" applyFill="1" applyBorder="1" applyAlignment="1">
      <alignment horizontal="center" vertical="center" wrapText="1"/>
    </xf>
    <xf numFmtId="165" fontId="1" fillId="0" borderId="212" xfId="0" applyNumberFormat="1" applyFont="1" applyFill="1" applyBorder="1" applyAlignment="1">
      <alignment horizontal="center" vertical="center" wrapText="1"/>
    </xf>
    <xf numFmtId="0" fontId="13" fillId="0" borderId="92" xfId="0" applyFont="1" applyFill="1" applyBorder="1" applyAlignment="1">
      <alignment horizontal="center" vertical="center" wrapText="1"/>
    </xf>
    <xf numFmtId="0" fontId="13" fillId="0" borderId="97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_Plan Уч(бакал.) д_о 2013_14а" xfId="5"/>
    <cellStyle name="Обычный_Т_т_ЛП_бакалавр заочна_2013_2014" xfId="7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370114</xdr:colOff>
      <xdr:row>102</xdr:row>
      <xdr:rowOff>130628</xdr:rowOff>
    </xdr:from>
    <xdr:to>
      <xdr:col>6</xdr:col>
      <xdr:colOff>587582</xdr:colOff>
      <xdr:row>104</xdr:row>
      <xdr:rowOff>71252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6543" y="28150457"/>
          <a:ext cx="1110096" cy="4087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130629</xdr:colOff>
      <xdr:row>106</xdr:row>
      <xdr:rowOff>163286</xdr:rowOff>
    </xdr:from>
    <xdr:to>
      <xdr:col>6</xdr:col>
      <xdr:colOff>413657</xdr:colOff>
      <xdr:row>108</xdr:row>
      <xdr:rowOff>130628</xdr:rowOff>
    </xdr:to>
    <xdr:pic>
      <xdr:nvPicPr>
        <xdr:cNvPr id="4" name="Рисунок 3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A39F96"/>
            </a:clrFrom>
            <a:clrTo>
              <a:srgbClr val="A39F96">
                <a:alpha val="0"/>
              </a:srgbClr>
            </a:clrTo>
          </a:clrChange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60" t="39145" r="34452" b="30371"/>
        <a:stretch/>
      </xdr:blipFill>
      <xdr:spPr bwMode="auto">
        <a:xfrm>
          <a:off x="5203372" y="29097515"/>
          <a:ext cx="729342" cy="4245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340178</xdr:colOff>
      <xdr:row>103</xdr:row>
      <xdr:rowOff>197942</xdr:rowOff>
    </xdr:from>
    <xdr:to>
      <xdr:col>4</xdr:col>
      <xdr:colOff>285751</xdr:colOff>
      <xdr:row>105</xdr:row>
      <xdr:rowOff>197302</xdr:rowOff>
    </xdr:to>
    <xdr:pic>
      <xdr:nvPicPr>
        <xdr:cNvPr id="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8857" y="28990656"/>
          <a:ext cx="884465" cy="48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"/>
  <sheetViews>
    <sheetView view="pageBreakPreview" topLeftCell="A7" zoomScale="55" zoomScaleNormal="50" zoomScaleSheetLayoutView="55" workbookViewId="0">
      <selection activeCell="AN22" sqref="AN22"/>
    </sheetView>
  </sheetViews>
  <sheetFormatPr defaultColWidth="3.28515625" defaultRowHeight="15.75" x14ac:dyDescent="0.25"/>
  <cols>
    <col min="1" max="53" width="4.7109375" style="1" customWidth="1"/>
    <col min="54" max="16384" width="3.28515625" style="1"/>
  </cols>
  <sheetData>
    <row r="1" spans="1:53" ht="25.5" customHeight="1" x14ac:dyDescent="0.25"/>
    <row r="2" spans="1:53" ht="30" x14ac:dyDescent="0.4">
      <c r="A2" s="2058"/>
      <c r="B2" s="2058"/>
      <c r="C2" s="2058"/>
      <c r="D2" s="2058"/>
      <c r="E2" s="2058"/>
      <c r="F2" s="2058"/>
      <c r="G2" s="2058"/>
      <c r="H2" s="2058"/>
      <c r="I2" s="2058"/>
      <c r="J2" s="2058"/>
      <c r="K2" s="2058"/>
      <c r="L2" s="2058"/>
      <c r="M2" s="2058"/>
      <c r="N2" s="2058"/>
      <c r="O2" s="2058"/>
      <c r="P2" s="2057" t="s">
        <v>119</v>
      </c>
      <c r="Q2" s="2057"/>
      <c r="R2" s="2057"/>
      <c r="S2" s="2057"/>
      <c r="T2" s="2057"/>
      <c r="U2" s="2057"/>
      <c r="V2" s="2057"/>
      <c r="W2" s="2057"/>
      <c r="X2" s="2057"/>
      <c r="Y2" s="2057"/>
      <c r="Z2" s="2057"/>
      <c r="AA2" s="2057"/>
      <c r="AB2" s="2057"/>
      <c r="AC2" s="2057"/>
      <c r="AD2" s="2057"/>
      <c r="AE2" s="2057"/>
      <c r="AF2" s="2057"/>
      <c r="AG2" s="2057"/>
      <c r="AH2" s="2057"/>
      <c r="AI2" s="2057"/>
      <c r="AJ2" s="2057"/>
      <c r="AK2" s="2057"/>
      <c r="AL2" s="2057"/>
      <c r="AM2" s="2057"/>
      <c r="AN2" s="2057"/>
      <c r="AO2" s="2056"/>
      <c r="AP2" s="2056"/>
      <c r="AQ2" s="2056"/>
      <c r="AR2" s="2056"/>
      <c r="AS2" s="2056"/>
      <c r="AT2" s="2056"/>
      <c r="AU2" s="2056"/>
      <c r="AV2" s="2056"/>
      <c r="AW2" s="2056"/>
      <c r="AX2" s="2056"/>
      <c r="AY2" s="2056"/>
      <c r="AZ2" s="2056"/>
      <c r="BA2" s="2056"/>
    </row>
    <row r="3" spans="1:53" ht="30" customHeight="1" x14ac:dyDescent="0.4">
      <c r="A3" s="2061" t="s">
        <v>294</v>
      </c>
      <c r="B3" s="2061"/>
      <c r="C3" s="2061"/>
      <c r="D3" s="2061"/>
      <c r="E3" s="2061"/>
      <c r="F3" s="2061"/>
      <c r="G3" s="2061"/>
      <c r="H3" s="2061"/>
      <c r="I3" s="2061"/>
      <c r="J3" s="2061"/>
      <c r="K3" s="2061"/>
      <c r="L3" s="2061"/>
      <c r="M3" s="2061"/>
      <c r="N3" s="2061"/>
      <c r="O3" s="2061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2056"/>
      <c r="AP3" s="2056"/>
      <c r="AQ3" s="2056"/>
      <c r="AR3" s="2056"/>
      <c r="AS3" s="2056"/>
      <c r="AT3" s="2056"/>
      <c r="AU3" s="2056"/>
      <c r="AV3" s="2056"/>
      <c r="AW3" s="2056"/>
      <c r="AX3" s="2056"/>
      <c r="AY3" s="2056"/>
      <c r="AZ3" s="2056"/>
      <c r="BA3" s="2056"/>
    </row>
    <row r="4" spans="1:53" ht="27" customHeight="1" x14ac:dyDescent="0.45">
      <c r="A4" s="2061" t="s">
        <v>295</v>
      </c>
      <c r="B4" s="2061"/>
      <c r="C4" s="2061"/>
      <c r="D4" s="2061"/>
      <c r="E4" s="2061"/>
      <c r="F4" s="2061"/>
      <c r="G4" s="2061"/>
      <c r="H4" s="2061"/>
      <c r="I4" s="2061"/>
      <c r="J4" s="2061"/>
      <c r="K4" s="2061"/>
      <c r="L4" s="2061"/>
      <c r="M4" s="2061"/>
      <c r="N4" s="2061"/>
      <c r="O4" s="2061"/>
      <c r="P4" s="2062" t="s">
        <v>0</v>
      </c>
      <c r="Q4" s="2062"/>
      <c r="R4" s="2062"/>
      <c r="S4" s="2062"/>
      <c r="T4" s="2062"/>
      <c r="U4" s="2062"/>
      <c r="V4" s="2062"/>
      <c r="W4" s="2062"/>
      <c r="X4" s="2062"/>
      <c r="Y4" s="2062"/>
      <c r="Z4" s="2062"/>
      <c r="AA4" s="2062"/>
      <c r="AB4" s="2062"/>
      <c r="AC4" s="2062"/>
      <c r="AD4" s="2062"/>
      <c r="AE4" s="2062"/>
      <c r="AF4" s="2062"/>
      <c r="AG4" s="2062"/>
      <c r="AH4" s="2062"/>
      <c r="AI4" s="2062"/>
      <c r="AJ4" s="2062"/>
      <c r="AK4" s="2062"/>
      <c r="AL4" s="2062"/>
      <c r="AM4" s="2062"/>
      <c r="AN4" s="2062"/>
      <c r="AO4" s="2056"/>
      <c r="AP4" s="2056"/>
      <c r="AQ4" s="2056"/>
      <c r="AR4" s="2056"/>
      <c r="AS4" s="2056"/>
      <c r="AT4" s="2056"/>
      <c r="AU4" s="2056"/>
      <c r="AV4" s="2056"/>
      <c r="AW4" s="2056"/>
      <c r="AX4" s="2056"/>
      <c r="AY4" s="2056"/>
      <c r="AZ4" s="2056"/>
      <c r="BA4" s="2056"/>
    </row>
    <row r="5" spans="1:53" ht="26.25" customHeight="1" x14ac:dyDescent="0.4">
      <c r="A5" s="2072" t="s">
        <v>501</v>
      </c>
      <c r="B5" s="2072"/>
      <c r="C5" s="2072"/>
      <c r="D5" s="2072"/>
      <c r="E5" s="2072"/>
      <c r="F5" s="2072"/>
      <c r="G5" s="2072"/>
      <c r="H5" s="2072"/>
      <c r="I5" s="2072"/>
      <c r="J5" s="2072"/>
      <c r="K5" s="2072"/>
      <c r="L5" s="2072"/>
      <c r="M5" s="2072"/>
      <c r="N5" s="2072"/>
      <c r="O5" s="207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2059" t="s">
        <v>596</v>
      </c>
      <c r="AO5" s="2059"/>
      <c r="AP5" s="2059"/>
      <c r="AQ5" s="2059"/>
      <c r="AR5" s="2059"/>
      <c r="AS5" s="2059"/>
      <c r="AT5" s="2059"/>
      <c r="AU5" s="2059"/>
      <c r="AV5" s="2059"/>
      <c r="AW5" s="2059"/>
      <c r="AX5" s="2059"/>
      <c r="AY5" s="2059"/>
      <c r="AZ5" s="2059"/>
      <c r="BA5" s="2059"/>
    </row>
    <row r="6" spans="1:53" s="2" customFormat="1" ht="23.25" customHeight="1" x14ac:dyDescent="0.4">
      <c r="A6" s="2073" t="s">
        <v>617</v>
      </c>
      <c r="B6" s="2073"/>
      <c r="C6" s="2073"/>
      <c r="D6" s="2073"/>
      <c r="E6" s="2073"/>
      <c r="F6" s="2073"/>
      <c r="G6" s="2073"/>
      <c r="H6" s="2073"/>
      <c r="I6" s="2073"/>
      <c r="J6" s="2073"/>
      <c r="K6" s="2073"/>
      <c r="L6" s="2073"/>
      <c r="M6" s="2073"/>
      <c r="N6" s="2073"/>
      <c r="O6" s="2073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2059"/>
      <c r="AO6" s="2059"/>
      <c r="AP6" s="2059"/>
      <c r="AQ6" s="2059"/>
      <c r="AR6" s="2059"/>
      <c r="AS6" s="2059"/>
      <c r="AT6" s="2059"/>
      <c r="AU6" s="2059"/>
      <c r="AV6" s="2059"/>
      <c r="AW6" s="2059"/>
      <c r="AX6" s="2059"/>
      <c r="AY6" s="2059"/>
      <c r="AZ6" s="2059"/>
      <c r="BA6" s="2059"/>
    </row>
    <row r="7" spans="1:53" s="2" customFormat="1" ht="22.5" customHeight="1" x14ac:dyDescent="0.4">
      <c r="A7" s="893"/>
      <c r="B7" s="893"/>
      <c r="C7" s="893"/>
      <c r="D7" s="893"/>
      <c r="E7" s="893"/>
      <c r="F7" s="893"/>
      <c r="G7" s="893"/>
      <c r="H7" s="893"/>
      <c r="I7" s="893"/>
      <c r="J7" s="893"/>
      <c r="K7" s="893"/>
      <c r="L7" s="893"/>
      <c r="M7" s="893"/>
      <c r="N7" s="893"/>
      <c r="O7" s="893"/>
      <c r="P7" s="892"/>
      <c r="Q7" s="892"/>
      <c r="R7" s="892"/>
      <c r="S7" s="892"/>
      <c r="T7" s="892"/>
      <c r="U7" s="892"/>
      <c r="V7" s="892"/>
      <c r="W7" s="892"/>
      <c r="X7" s="892"/>
      <c r="Y7" s="892"/>
      <c r="Z7" s="892"/>
      <c r="AA7" s="892"/>
      <c r="AB7" s="892"/>
      <c r="AC7" s="892"/>
      <c r="AD7" s="892"/>
      <c r="AE7" s="892"/>
      <c r="AF7" s="892"/>
      <c r="AG7" s="892"/>
      <c r="AH7" s="892"/>
      <c r="AI7" s="892"/>
      <c r="AJ7" s="892"/>
      <c r="AK7" s="892"/>
      <c r="AL7" s="892"/>
      <c r="AM7" s="892"/>
      <c r="AN7" s="2059"/>
      <c r="AO7" s="2059"/>
      <c r="AP7" s="2059"/>
      <c r="AQ7" s="2059"/>
      <c r="AR7" s="2059"/>
      <c r="AS7" s="2059"/>
      <c r="AT7" s="2059"/>
      <c r="AU7" s="2059"/>
      <c r="AV7" s="2059"/>
      <c r="AW7" s="2059"/>
      <c r="AX7" s="2059"/>
      <c r="AY7" s="2059"/>
      <c r="AZ7" s="2059"/>
      <c r="BA7" s="2059"/>
    </row>
    <row r="8" spans="1:53" s="2" customFormat="1" ht="27" customHeight="1" x14ac:dyDescent="0.4">
      <c r="A8" s="2061" t="s">
        <v>618</v>
      </c>
      <c r="B8" s="2061"/>
      <c r="C8" s="2061"/>
      <c r="D8" s="2061"/>
      <c r="E8" s="2061"/>
      <c r="F8" s="2061"/>
      <c r="G8" s="2061"/>
      <c r="H8" s="2061"/>
      <c r="I8" s="2061"/>
      <c r="J8" s="2061"/>
      <c r="K8" s="2061"/>
      <c r="L8" s="2061"/>
      <c r="M8" s="2061"/>
      <c r="N8" s="2061"/>
      <c r="O8" s="2061"/>
      <c r="P8" s="2063" t="s">
        <v>125</v>
      </c>
      <c r="Q8" s="2064"/>
      <c r="R8" s="2064"/>
      <c r="S8" s="2064"/>
      <c r="T8" s="2064"/>
      <c r="U8" s="2064"/>
      <c r="V8" s="2064"/>
      <c r="W8" s="2064"/>
      <c r="X8" s="2064"/>
      <c r="Y8" s="2064"/>
      <c r="Z8" s="2064"/>
      <c r="AA8" s="2064"/>
      <c r="AB8" s="2064"/>
      <c r="AC8" s="2064"/>
      <c r="AD8" s="2064"/>
      <c r="AE8" s="2064"/>
      <c r="AF8" s="2064"/>
      <c r="AG8" s="2064"/>
      <c r="AH8" s="2064"/>
      <c r="AI8" s="2064"/>
      <c r="AJ8" s="2064"/>
      <c r="AK8" s="2064"/>
      <c r="AL8" s="2064"/>
      <c r="AM8" s="2064"/>
      <c r="AN8" s="2070" t="s">
        <v>615</v>
      </c>
      <c r="AO8" s="2071"/>
      <c r="AP8" s="2071"/>
      <c r="AQ8" s="2071"/>
      <c r="AR8" s="2071"/>
      <c r="AS8" s="2071"/>
      <c r="AT8" s="2071"/>
      <c r="AU8" s="2071"/>
      <c r="AV8" s="2071"/>
      <c r="AW8" s="2071"/>
      <c r="AX8" s="2071"/>
      <c r="AY8" s="2071"/>
      <c r="AZ8" s="2071"/>
      <c r="BA8" s="2071"/>
    </row>
    <row r="9" spans="1:53" s="2" customFormat="1" ht="27.75" customHeight="1" x14ac:dyDescent="0.4">
      <c r="A9" s="2061" t="s">
        <v>619</v>
      </c>
      <c r="B9" s="2061"/>
      <c r="C9" s="2061"/>
      <c r="D9" s="2061"/>
      <c r="E9" s="2061"/>
      <c r="F9" s="2061"/>
      <c r="G9" s="2061"/>
      <c r="H9" s="2061"/>
      <c r="I9" s="2061"/>
      <c r="J9" s="2061"/>
      <c r="K9" s="2061"/>
      <c r="L9" s="2061"/>
      <c r="M9" s="2061"/>
      <c r="N9" s="2061"/>
      <c r="O9" s="2061"/>
      <c r="P9" s="2059" t="s">
        <v>124</v>
      </c>
      <c r="Q9" s="2060"/>
      <c r="R9" s="2060"/>
      <c r="S9" s="2060"/>
      <c r="T9" s="2060"/>
      <c r="U9" s="2060"/>
      <c r="V9" s="2060"/>
      <c r="W9" s="2060"/>
      <c r="X9" s="2060"/>
      <c r="Y9" s="2060"/>
      <c r="Z9" s="2060"/>
      <c r="AA9" s="2060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</row>
    <row r="10" spans="1:53" s="2" customFormat="1" ht="27.75" customHeight="1" x14ac:dyDescent="0.35">
      <c r="P10" s="2059" t="s">
        <v>614</v>
      </c>
      <c r="Q10" s="2060"/>
      <c r="R10" s="2060"/>
      <c r="S10" s="2060"/>
      <c r="T10" s="2060"/>
      <c r="U10" s="2060"/>
      <c r="V10" s="2060"/>
      <c r="W10" s="2060"/>
      <c r="X10" s="2060"/>
      <c r="Y10" s="2060"/>
      <c r="Z10" s="2060"/>
      <c r="AA10" s="2060"/>
      <c r="AB10" s="2060"/>
      <c r="AC10" s="2060"/>
      <c r="AD10" s="2060"/>
      <c r="AE10" s="2060"/>
      <c r="AF10" s="2060"/>
      <c r="AG10" s="2060"/>
      <c r="AH10" s="2060"/>
      <c r="AI10" s="2060"/>
      <c r="AJ10" s="2060"/>
      <c r="AK10" s="2060"/>
      <c r="AL10" s="156"/>
      <c r="AM10" s="156"/>
      <c r="AN10" s="2083" t="s">
        <v>123</v>
      </c>
      <c r="AO10" s="2083"/>
      <c r="AP10" s="2083"/>
      <c r="AQ10" s="2083"/>
      <c r="AR10" s="2083"/>
      <c r="AS10" s="2083"/>
      <c r="AT10" s="2083"/>
      <c r="AU10" s="2083"/>
      <c r="AV10" s="2083"/>
      <c r="AW10" s="2083"/>
      <c r="AX10" s="2083"/>
      <c r="AY10" s="2083"/>
      <c r="AZ10" s="2083"/>
      <c r="BA10" s="2083"/>
    </row>
    <row r="11" spans="1:53" s="2" customFormat="1" ht="27.75" customHeight="1" x14ac:dyDescent="0.35">
      <c r="P11" s="2059" t="s">
        <v>599</v>
      </c>
      <c r="Q11" s="2084"/>
      <c r="R11" s="2084"/>
      <c r="S11" s="2084"/>
      <c r="T11" s="2084"/>
      <c r="U11" s="2084"/>
      <c r="V11" s="2084"/>
      <c r="W11" s="2084"/>
      <c r="X11" s="2084"/>
      <c r="Y11" s="2084"/>
      <c r="Z11" s="2084"/>
      <c r="AA11" s="2084"/>
      <c r="AB11" s="2084"/>
      <c r="AC11" s="2084"/>
      <c r="AD11" s="2084"/>
      <c r="AE11" s="2084"/>
      <c r="AF11" s="2084"/>
      <c r="AG11" s="2084"/>
      <c r="AH11" s="2084"/>
      <c r="AI11" s="2084"/>
      <c r="AJ11" s="2084"/>
      <c r="AK11" s="2085"/>
      <c r="AL11" s="156"/>
      <c r="AM11" s="156"/>
      <c r="AN11" s="2077"/>
      <c r="AO11" s="2077"/>
      <c r="AP11" s="2077"/>
      <c r="AQ11" s="2077"/>
      <c r="AR11" s="2077"/>
      <c r="AS11" s="2077"/>
      <c r="AT11" s="2077"/>
      <c r="AU11" s="2077"/>
      <c r="AV11" s="2077"/>
      <c r="AW11" s="2077"/>
      <c r="AX11" s="2077"/>
      <c r="AY11" s="2077"/>
      <c r="AZ11" s="2077"/>
      <c r="BA11" s="2077"/>
    </row>
    <row r="12" spans="1:53" s="2" customFormat="1" ht="1.5" customHeight="1" x14ac:dyDescent="0.35">
      <c r="P12" s="2085"/>
      <c r="Q12" s="2085"/>
      <c r="R12" s="2085"/>
      <c r="S12" s="2085"/>
      <c r="T12" s="2085"/>
      <c r="U12" s="2085"/>
      <c r="V12" s="2085"/>
      <c r="W12" s="2085"/>
      <c r="X12" s="2085"/>
      <c r="Y12" s="2085"/>
      <c r="Z12" s="2085"/>
      <c r="AA12" s="2085"/>
      <c r="AB12" s="2085"/>
      <c r="AC12" s="2085"/>
      <c r="AD12" s="2085"/>
      <c r="AE12" s="2085"/>
      <c r="AF12" s="2085"/>
      <c r="AG12" s="2085"/>
      <c r="AH12" s="2085"/>
      <c r="AI12" s="2085"/>
      <c r="AJ12" s="2085"/>
      <c r="AK12" s="2085"/>
      <c r="AL12" s="155"/>
      <c r="AM12" s="155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</row>
    <row r="13" spans="1:53" s="2" customFormat="1" ht="42" customHeight="1" x14ac:dyDescent="0.3">
      <c r="P13" s="2097" t="s">
        <v>549</v>
      </c>
      <c r="Q13" s="2097"/>
      <c r="R13" s="2097"/>
      <c r="S13" s="2097"/>
      <c r="T13" s="2097"/>
      <c r="U13" s="2097"/>
      <c r="V13" s="2097"/>
      <c r="W13" s="2097"/>
      <c r="X13" s="2097"/>
      <c r="Y13" s="2097"/>
      <c r="Z13" s="2097"/>
      <c r="AA13" s="2097"/>
      <c r="AB13" s="2097"/>
      <c r="AC13" s="2097"/>
      <c r="AD13" s="2097"/>
      <c r="AE13" s="2097"/>
      <c r="AF13" s="2097"/>
      <c r="AG13" s="2097"/>
      <c r="AH13" s="2097"/>
      <c r="AI13" s="2097"/>
      <c r="AJ13" s="2097"/>
      <c r="AK13" s="2097"/>
      <c r="AL13" s="2097"/>
      <c r="AM13" s="2097"/>
      <c r="AN13" s="2097"/>
      <c r="AO13" s="2078"/>
      <c r="AP13" s="2078"/>
      <c r="AQ13" s="2078"/>
      <c r="AR13" s="2078"/>
      <c r="AS13" s="2078"/>
      <c r="AT13" s="2078"/>
      <c r="AU13" s="2078"/>
      <c r="AV13" s="2078"/>
      <c r="AW13" s="2078"/>
      <c r="AX13" s="2078"/>
      <c r="AY13" s="2078"/>
      <c r="AZ13" s="2078"/>
      <c r="BA13" s="2078"/>
    </row>
    <row r="14" spans="1:53" s="2" customFormat="1" ht="10.5" customHeight="1" x14ac:dyDescent="0.4">
      <c r="P14" s="2075"/>
      <c r="Q14" s="2076"/>
      <c r="R14" s="2076"/>
      <c r="S14" s="2076"/>
      <c r="T14" s="2076"/>
      <c r="U14" s="2076"/>
      <c r="V14" s="2076"/>
      <c r="W14" s="2076"/>
      <c r="X14" s="2076"/>
      <c r="Y14" s="2076"/>
      <c r="Z14" s="2076"/>
      <c r="AA14" s="2076"/>
      <c r="AB14" s="2076"/>
      <c r="AC14" s="2076"/>
      <c r="AD14" s="2076"/>
      <c r="AE14" s="2076"/>
      <c r="AF14" s="2076"/>
      <c r="AG14" s="2076"/>
      <c r="AH14" s="2076"/>
      <c r="AI14" s="2076"/>
      <c r="AJ14" s="2076"/>
      <c r="AK14" s="2076"/>
      <c r="AL14" s="2076"/>
      <c r="AM14" s="2076"/>
      <c r="AN14" s="2077"/>
      <c r="AO14" s="2077"/>
      <c r="AP14" s="2077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</row>
    <row r="15" spans="1:53" s="2" customFormat="1" ht="3" customHeight="1" x14ac:dyDescent="0.35">
      <c r="P15" s="2066"/>
      <c r="Q15" s="2066"/>
      <c r="R15" s="2066"/>
      <c r="S15" s="2066"/>
      <c r="T15" s="2066"/>
      <c r="U15" s="2066"/>
      <c r="V15" s="2066"/>
      <c r="W15" s="2066"/>
      <c r="X15" s="2066"/>
      <c r="Y15" s="2066"/>
      <c r="Z15" s="2066"/>
      <c r="AA15" s="2066"/>
      <c r="AB15" s="2066"/>
      <c r="AC15" s="2066"/>
      <c r="AD15" s="2066"/>
      <c r="AE15" s="2066"/>
      <c r="AF15" s="2066"/>
      <c r="AG15" s="2066"/>
      <c r="AH15" s="2066"/>
      <c r="AI15" s="2066"/>
      <c r="AJ15" s="2066"/>
      <c r="AK15" s="2066"/>
      <c r="AL15" s="2066"/>
      <c r="AM15" s="2066"/>
      <c r="AN15" s="2066"/>
      <c r="AO15" s="2066"/>
      <c r="AP15" s="2066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</row>
    <row r="16" spans="1:53" s="2" customFormat="1" ht="25.5" x14ac:dyDescent="0.35">
      <c r="P16" s="2081" t="s">
        <v>590</v>
      </c>
      <c r="Q16" s="2082"/>
      <c r="R16" s="2082"/>
      <c r="S16" s="2082"/>
      <c r="T16" s="2082"/>
      <c r="U16" s="2082"/>
      <c r="V16" s="2082"/>
      <c r="W16" s="2082"/>
      <c r="X16" s="2082"/>
      <c r="Y16" s="2082"/>
      <c r="Z16" s="2082"/>
      <c r="AA16" s="2082"/>
      <c r="AB16" s="2082"/>
      <c r="AC16" s="2082"/>
      <c r="AD16" s="2082"/>
      <c r="AE16" s="2082"/>
      <c r="AF16" s="2082"/>
      <c r="AG16" s="2082"/>
      <c r="AH16" s="2082"/>
      <c r="AI16" s="2082"/>
      <c r="AJ16" s="2082"/>
      <c r="AK16" s="2082"/>
      <c r="AL16" s="2082"/>
      <c r="AM16" s="2082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</row>
    <row r="17" spans="1:53" s="2" customFormat="1" ht="18.75" x14ac:dyDescent="0.3"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</row>
    <row r="18" spans="1:53" s="2" customFormat="1" ht="22.5" x14ac:dyDescent="0.3">
      <c r="A18" s="2079" t="s">
        <v>560</v>
      </c>
      <c r="B18" s="2079"/>
      <c r="C18" s="2079"/>
      <c r="D18" s="2079"/>
      <c r="E18" s="2079"/>
      <c r="F18" s="2079"/>
      <c r="G18" s="2079"/>
      <c r="H18" s="2079"/>
      <c r="I18" s="2079"/>
      <c r="J18" s="2079"/>
      <c r="K18" s="2079"/>
      <c r="L18" s="2079"/>
      <c r="M18" s="2079"/>
      <c r="N18" s="2079"/>
      <c r="O18" s="2079"/>
      <c r="P18" s="2079"/>
      <c r="Q18" s="2079"/>
      <c r="R18" s="2079"/>
      <c r="S18" s="2079"/>
      <c r="T18" s="2079"/>
      <c r="U18" s="2079"/>
      <c r="V18" s="2079"/>
      <c r="W18" s="2079"/>
      <c r="X18" s="2079"/>
      <c r="Y18" s="2079"/>
      <c r="Z18" s="2079"/>
      <c r="AA18" s="2079"/>
      <c r="AB18" s="2079"/>
      <c r="AC18" s="2079"/>
      <c r="AD18" s="2079"/>
      <c r="AE18" s="2079"/>
      <c r="AF18" s="2079"/>
      <c r="AG18" s="2079"/>
      <c r="AH18" s="2079"/>
      <c r="AI18" s="2079"/>
      <c r="AJ18" s="2079"/>
      <c r="AK18" s="2079"/>
      <c r="AL18" s="2079"/>
      <c r="AM18" s="2079"/>
      <c r="AN18" s="2079"/>
      <c r="AO18" s="2079"/>
      <c r="AP18" s="2079"/>
      <c r="AQ18" s="2079"/>
      <c r="AR18" s="2079"/>
      <c r="AS18" s="2079"/>
      <c r="AT18" s="2079"/>
      <c r="AU18" s="2079"/>
      <c r="AV18" s="2079"/>
      <c r="AW18" s="2079"/>
      <c r="AX18" s="2079"/>
      <c r="AY18" s="2079"/>
      <c r="AZ18" s="2079"/>
      <c r="BA18" s="2079"/>
    </row>
    <row r="19" spans="1:53" s="2" customFormat="1" ht="18.7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</row>
    <row r="20" spans="1:53" ht="18" customHeight="1" x14ac:dyDescent="0.25">
      <c r="A20" s="2080" t="s">
        <v>1</v>
      </c>
      <c r="B20" s="2065" t="s">
        <v>2</v>
      </c>
      <c r="C20" s="2065"/>
      <c r="D20" s="2065"/>
      <c r="E20" s="2065"/>
      <c r="F20" s="2065" t="s">
        <v>3</v>
      </c>
      <c r="G20" s="2065"/>
      <c r="H20" s="2065"/>
      <c r="I20" s="2065"/>
      <c r="J20" s="2067" t="s">
        <v>4</v>
      </c>
      <c r="K20" s="2068"/>
      <c r="L20" s="2068"/>
      <c r="M20" s="2069"/>
      <c r="N20" s="2067" t="s">
        <v>5</v>
      </c>
      <c r="O20" s="2068"/>
      <c r="P20" s="2068"/>
      <c r="Q20" s="2068"/>
      <c r="R20" s="2069"/>
      <c r="S20" s="2067" t="s">
        <v>6</v>
      </c>
      <c r="T20" s="2074"/>
      <c r="U20" s="2074"/>
      <c r="V20" s="2074"/>
      <c r="W20" s="2069"/>
      <c r="X20" s="2065" t="s">
        <v>7</v>
      </c>
      <c r="Y20" s="2065"/>
      <c r="Z20" s="2065"/>
      <c r="AA20" s="2065"/>
      <c r="AB20" s="2067" t="s">
        <v>8</v>
      </c>
      <c r="AC20" s="2068"/>
      <c r="AD20" s="2068"/>
      <c r="AE20" s="2069"/>
      <c r="AF20" s="2067" t="s">
        <v>9</v>
      </c>
      <c r="AG20" s="2068"/>
      <c r="AH20" s="2068"/>
      <c r="AI20" s="2069"/>
      <c r="AJ20" s="2067" t="s">
        <v>10</v>
      </c>
      <c r="AK20" s="2068"/>
      <c r="AL20" s="2068"/>
      <c r="AM20" s="2068"/>
      <c r="AN20" s="2069"/>
      <c r="AO20" s="2065" t="s">
        <v>11</v>
      </c>
      <c r="AP20" s="2065"/>
      <c r="AQ20" s="2065"/>
      <c r="AR20" s="2065"/>
      <c r="AS20" s="2067" t="s">
        <v>12</v>
      </c>
      <c r="AT20" s="2074"/>
      <c r="AU20" s="2074"/>
      <c r="AV20" s="2074"/>
      <c r="AW20" s="2069"/>
      <c r="AX20" s="2074" t="s">
        <v>13</v>
      </c>
      <c r="AY20" s="2068"/>
      <c r="AZ20" s="2068"/>
      <c r="BA20" s="2069"/>
    </row>
    <row r="21" spans="1:53" s="151" customFormat="1" ht="20.25" customHeight="1" x14ac:dyDescent="0.2">
      <c r="A21" s="2080"/>
      <c r="B21" s="1773">
        <v>1</v>
      </c>
      <c r="C21" s="1773">
        <v>2</v>
      </c>
      <c r="D21" s="1773">
        <v>3</v>
      </c>
      <c r="E21" s="1773">
        <v>4</v>
      </c>
      <c r="F21" s="1773">
        <v>5</v>
      </c>
      <c r="G21" s="1773">
        <v>6</v>
      </c>
      <c r="H21" s="1773">
        <v>7</v>
      </c>
      <c r="I21" s="1773">
        <v>8</v>
      </c>
      <c r="J21" s="1773">
        <v>9</v>
      </c>
      <c r="K21" s="1773">
        <v>10</v>
      </c>
      <c r="L21" s="1773">
        <v>11</v>
      </c>
      <c r="M21" s="1773">
        <v>12</v>
      </c>
      <c r="N21" s="1773">
        <v>13</v>
      </c>
      <c r="O21" s="1773">
        <v>14</v>
      </c>
      <c r="P21" s="1773">
        <v>15</v>
      </c>
      <c r="Q21" s="1773">
        <v>16</v>
      </c>
      <c r="R21" s="1773">
        <v>17</v>
      </c>
      <c r="S21" s="1773">
        <v>18</v>
      </c>
      <c r="T21" s="1773">
        <v>19</v>
      </c>
      <c r="U21" s="1773">
        <v>20</v>
      </c>
      <c r="V21" s="1773">
        <v>21</v>
      </c>
      <c r="W21" s="1773">
        <v>22</v>
      </c>
      <c r="X21" s="1773">
        <v>23</v>
      </c>
      <c r="Y21" s="1773">
        <v>24</v>
      </c>
      <c r="Z21" s="1773">
        <v>25</v>
      </c>
      <c r="AA21" s="1773">
        <v>26</v>
      </c>
      <c r="AB21" s="1773">
        <v>27</v>
      </c>
      <c r="AC21" s="1773">
        <v>28</v>
      </c>
      <c r="AD21" s="1773">
        <v>29</v>
      </c>
      <c r="AE21" s="1773">
        <v>30</v>
      </c>
      <c r="AF21" s="1773">
        <v>31</v>
      </c>
      <c r="AG21" s="1773">
        <v>32</v>
      </c>
      <c r="AH21" s="1773">
        <v>33</v>
      </c>
      <c r="AI21" s="1773">
        <v>34</v>
      </c>
      <c r="AJ21" s="1773">
        <v>35</v>
      </c>
      <c r="AK21" s="1773">
        <v>36</v>
      </c>
      <c r="AL21" s="1773">
        <v>37</v>
      </c>
      <c r="AM21" s="1773">
        <v>38</v>
      </c>
      <c r="AN21" s="1773">
        <v>39</v>
      </c>
      <c r="AO21" s="1773">
        <v>40</v>
      </c>
      <c r="AP21" s="1773">
        <v>41</v>
      </c>
      <c r="AQ21" s="1773">
        <v>42</v>
      </c>
      <c r="AR21" s="1773">
        <v>43</v>
      </c>
      <c r="AS21" s="1773">
        <v>44</v>
      </c>
      <c r="AT21" s="1773">
        <v>45</v>
      </c>
      <c r="AU21" s="1773">
        <v>46</v>
      </c>
      <c r="AV21" s="1773">
        <v>47</v>
      </c>
      <c r="AW21" s="1773">
        <v>48</v>
      </c>
      <c r="AX21" s="1773">
        <v>49</v>
      </c>
      <c r="AY21" s="1773">
        <v>50</v>
      </c>
      <c r="AZ21" s="1773">
        <v>51</v>
      </c>
      <c r="BA21" s="1773">
        <v>52</v>
      </c>
    </row>
    <row r="22" spans="1:53" ht="20.100000000000001" customHeight="1" x14ac:dyDescent="0.25">
      <c r="A22" s="1774" t="s">
        <v>564</v>
      </c>
      <c r="B22" s="1775" t="s">
        <v>565</v>
      </c>
      <c r="C22" s="1776"/>
      <c r="D22" s="1777"/>
      <c r="E22" s="1775"/>
      <c r="F22" s="1775"/>
      <c r="G22" s="1776"/>
      <c r="H22" s="1776"/>
      <c r="I22" s="1776"/>
      <c r="J22" s="1776"/>
      <c r="K22" s="1776"/>
      <c r="L22" s="1776"/>
      <c r="M22" s="1776"/>
      <c r="N22" s="1776"/>
      <c r="O22" s="1776"/>
      <c r="P22" s="1776"/>
      <c r="Q22" s="1776" t="s">
        <v>14</v>
      </c>
      <c r="R22" s="1776" t="s">
        <v>565</v>
      </c>
      <c r="S22" s="1776" t="s">
        <v>15</v>
      </c>
      <c r="T22" s="1776" t="s">
        <v>15</v>
      </c>
      <c r="U22" s="1776"/>
      <c r="V22" s="1776"/>
      <c r="W22" s="1776"/>
      <c r="X22" s="1776"/>
      <c r="Y22" s="1776"/>
      <c r="Z22" s="1776"/>
      <c r="AA22" s="1776"/>
      <c r="AB22" s="1776"/>
      <c r="AC22" s="1776"/>
      <c r="AD22" s="1776"/>
      <c r="AE22" s="1776"/>
      <c r="AF22" s="1776"/>
      <c r="AG22" s="1776"/>
      <c r="AH22" s="1776"/>
      <c r="AI22" s="1776"/>
      <c r="AJ22" s="1776"/>
      <c r="AK22" s="1776"/>
      <c r="AL22" s="1776"/>
      <c r="AM22" s="1776"/>
      <c r="AN22" s="1776"/>
      <c r="AO22" s="1776"/>
      <c r="AP22" s="1776"/>
      <c r="AQ22" s="1776" t="s">
        <v>14</v>
      </c>
      <c r="AR22" s="1776" t="s">
        <v>15</v>
      </c>
      <c r="AS22" s="1776" t="s">
        <v>15</v>
      </c>
      <c r="AT22" s="1776" t="s">
        <v>15</v>
      </c>
      <c r="AU22" s="1776" t="s">
        <v>15</v>
      </c>
      <c r="AV22" s="1776" t="s">
        <v>15</v>
      </c>
      <c r="AW22" s="1776" t="s">
        <v>15</v>
      </c>
      <c r="AX22" s="1776" t="s">
        <v>15</v>
      </c>
      <c r="AY22" s="1776" t="s">
        <v>15</v>
      </c>
      <c r="AZ22" s="1776" t="s">
        <v>15</v>
      </c>
      <c r="BA22" s="1776" t="s">
        <v>15</v>
      </c>
    </row>
    <row r="23" spans="1:53" ht="20.100000000000001" customHeight="1" x14ac:dyDescent="0.25">
      <c r="A23" s="1776" t="s">
        <v>566</v>
      </c>
      <c r="B23" s="1775" t="s">
        <v>565</v>
      </c>
      <c r="C23" s="1776"/>
      <c r="D23" s="1776"/>
      <c r="E23" s="1776"/>
      <c r="F23" s="1775"/>
      <c r="G23" s="1776"/>
      <c r="H23" s="1776"/>
      <c r="I23" s="1776"/>
      <c r="J23" s="1776"/>
      <c r="K23" s="1776"/>
      <c r="L23" s="1776"/>
      <c r="M23" s="1776"/>
      <c r="N23" s="1776"/>
      <c r="O23" s="1776"/>
      <c r="P23" s="1776"/>
      <c r="Q23" s="1776" t="s">
        <v>14</v>
      </c>
      <c r="R23" s="1776" t="s">
        <v>565</v>
      </c>
      <c r="S23" s="1776" t="s">
        <v>15</v>
      </c>
      <c r="T23" s="1776" t="s">
        <v>15</v>
      </c>
      <c r="U23" s="1776"/>
      <c r="V23" s="1776"/>
      <c r="W23" s="1776"/>
      <c r="X23" s="1776"/>
      <c r="Y23" s="1776"/>
      <c r="Z23" s="1776"/>
      <c r="AA23" s="1776"/>
      <c r="AB23" s="1776"/>
      <c r="AC23" s="1776"/>
      <c r="AD23" s="1776"/>
      <c r="AE23" s="1776"/>
      <c r="AF23" s="1776"/>
      <c r="AG23" s="1776"/>
      <c r="AH23" s="1776"/>
      <c r="AI23" s="1776"/>
      <c r="AJ23" s="1776"/>
      <c r="AK23" s="1776"/>
      <c r="AL23" s="1776"/>
      <c r="AM23" s="1776"/>
      <c r="AN23" s="1776"/>
      <c r="AO23" s="1776"/>
      <c r="AP23" s="1776"/>
      <c r="AQ23" s="1776" t="s">
        <v>14</v>
      </c>
      <c r="AR23" s="1776" t="s">
        <v>15</v>
      </c>
      <c r="AS23" s="1776" t="s">
        <v>15</v>
      </c>
      <c r="AT23" s="1776" t="s">
        <v>15</v>
      </c>
      <c r="AU23" s="1776" t="s">
        <v>15</v>
      </c>
      <c r="AV23" s="1776" t="s">
        <v>15</v>
      </c>
      <c r="AW23" s="1776" t="s">
        <v>15</v>
      </c>
      <c r="AX23" s="1776" t="s">
        <v>15</v>
      </c>
      <c r="AY23" s="1776" t="s">
        <v>15</v>
      </c>
      <c r="AZ23" s="1776" t="s">
        <v>15</v>
      </c>
      <c r="BA23" s="1776" t="s">
        <v>15</v>
      </c>
    </row>
    <row r="24" spans="1:53" ht="20.100000000000001" customHeight="1" x14ac:dyDescent="0.25">
      <c r="A24" s="1776" t="s">
        <v>567</v>
      </c>
      <c r="B24" s="1775" t="s">
        <v>565</v>
      </c>
      <c r="C24" s="1776" t="s">
        <v>568</v>
      </c>
      <c r="D24" s="1776"/>
      <c r="E24" s="1776"/>
      <c r="F24" s="1775"/>
      <c r="G24" s="1776"/>
      <c r="H24" s="1776"/>
      <c r="I24" s="1776"/>
      <c r="J24" s="1776"/>
      <c r="K24" s="1776"/>
      <c r="L24" s="1776"/>
      <c r="M24" s="1776"/>
      <c r="N24" s="1776"/>
      <c r="O24" s="1776"/>
      <c r="P24" s="1776"/>
      <c r="Q24" s="1776" t="s">
        <v>14</v>
      </c>
      <c r="R24" s="1776" t="s">
        <v>569</v>
      </c>
      <c r="S24" s="1776" t="s">
        <v>565</v>
      </c>
      <c r="T24" s="1776" t="s">
        <v>15</v>
      </c>
      <c r="U24" s="1776"/>
      <c r="V24" s="1776"/>
      <c r="W24" s="1776"/>
      <c r="X24" s="1776"/>
      <c r="Y24" s="1776"/>
      <c r="Z24" s="1776"/>
      <c r="AA24" s="1776"/>
      <c r="AB24" s="1776"/>
      <c r="AC24" s="1776"/>
      <c r="AD24" s="1776"/>
      <c r="AE24" s="1776"/>
      <c r="AF24" s="1776"/>
      <c r="AG24" s="1776"/>
      <c r="AH24" s="1776"/>
      <c r="AI24" s="1776"/>
      <c r="AJ24" s="1776"/>
      <c r="AK24" s="1776"/>
      <c r="AL24" s="1776"/>
      <c r="AM24" s="1776"/>
      <c r="AN24" s="1776"/>
      <c r="AO24" s="1776"/>
      <c r="AP24" s="1776" t="s">
        <v>570</v>
      </c>
      <c r="AQ24" s="1776" t="s">
        <v>14</v>
      </c>
      <c r="AR24" s="1776" t="s">
        <v>15</v>
      </c>
      <c r="AS24" s="1776" t="s">
        <v>15</v>
      </c>
      <c r="AT24" s="1776" t="s">
        <v>15</v>
      </c>
      <c r="AU24" s="1776" t="s">
        <v>15</v>
      </c>
      <c r="AV24" s="1776" t="s">
        <v>15</v>
      </c>
      <c r="AW24" s="1776" t="s">
        <v>15</v>
      </c>
      <c r="AX24" s="1776" t="s">
        <v>15</v>
      </c>
      <c r="AY24" s="1776" t="s">
        <v>15</v>
      </c>
      <c r="AZ24" s="1776" t="s">
        <v>15</v>
      </c>
      <c r="BA24" s="1776" t="s">
        <v>15</v>
      </c>
    </row>
    <row r="25" spans="1:53" ht="19.5" customHeight="1" x14ac:dyDescent="0.25">
      <c r="A25" s="1776" t="s">
        <v>571</v>
      </c>
      <c r="B25" s="1775" t="s">
        <v>565</v>
      </c>
      <c r="C25" s="1776" t="s">
        <v>568</v>
      </c>
      <c r="D25" s="1776"/>
      <c r="E25" s="1776"/>
      <c r="F25" s="1775"/>
      <c r="G25" s="1776"/>
      <c r="H25" s="1776"/>
      <c r="I25" s="1776"/>
      <c r="J25" s="1776"/>
      <c r="K25" s="1776"/>
      <c r="L25" s="1776"/>
      <c r="M25" s="1776"/>
      <c r="N25" s="1776"/>
      <c r="O25" s="1776"/>
      <c r="P25" s="1776"/>
      <c r="Q25" s="1776" t="s">
        <v>14</v>
      </c>
      <c r="R25" s="1776" t="s">
        <v>569</v>
      </c>
      <c r="S25" s="1776" t="s">
        <v>565</v>
      </c>
      <c r="T25" s="1776" t="s">
        <v>15</v>
      </c>
      <c r="U25" s="1776"/>
      <c r="V25" s="1776"/>
      <c r="W25" s="1776"/>
      <c r="X25" s="1776"/>
      <c r="Y25" s="1776"/>
      <c r="Z25" s="1776"/>
      <c r="AA25" s="1776"/>
      <c r="AB25" s="1776"/>
      <c r="AC25" s="1776"/>
      <c r="AD25" s="1776"/>
      <c r="AE25" s="1776"/>
      <c r="AF25" s="1776"/>
      <c r="AG25" s="1776"/>
      <c r="AH25" s="1776"/>
      <c r="AI25" s="1776"/>
      <c r="AJ25" s="1776"/>
      <c r="AK25" s="1776"/>
      <c r="AL25" s="1776"/>
      <c r="AM25" s="1776"/>
      <c r="AN25" s="1776"/>
      <c r="AO25" s="1776"/>
      <c r="AP25" s="1776" t="s">
        <v>570</v>
      </c>
      <c r="AQ25" s="1776" t="s">
        <v>14</v>
      </c>
      <c r="AR25" s="1776" t="s">
        <v>15</v>
      </c>
      <c r="AS25" s="1776" t="s">
        <v>15</v>
      </c>
      <c r="AT25" s="1776" t="s">
        <v>15</v>
      </c>
      <c r="AU25" s="1776" t="s">
        <v>15</v>
      </c>
      <c r="AV25" s="1776" t="s">
        <v>15</v>
      </c>
      <c r="AW25" s="1776" t="s">
        <v>15</v>
      </c>
      <c r="AX25" s="1776" t="s">
        <v>15</v>
      </c>
      <c r="AY25" s="1776" t="s">
        <v>15</v>
      </c>
      <c r="AZ25" s="1776" t="s">
        <v>15</v>
      </c>
      <c r="BA25" s="1776" t="s">
        <v>15</v>
      </c>
    </row>
    <row r="26" spans="1:53" ht="19.5" customHeight="1" x14ac:dyDescent="0.25">
      <c r="A26" s="1776" t="s">
        <v>572</v>
      </c>
      <c r="B26" s="1775" t="s">
        <v>565</v>
      </c>
      <c r="C26" s="1776" t="s">
        <v>568</v>
      </c>
      <c r="D26" s="1778"/>
      <c r="E26" s="1778"/>
      <c r="F26" s="1778"/>
      <c r="G26" s="1778"/>
      <c r="H26" s="1778"/>
      <c r="I26" s="1778"/>
      <c r="J26" s="1778"/>
      <c r="K26" s="1778"/>
      <c r="L26" s="1778"/>
      <c r="M26" s="1776"/>
      <c r="N26" s="1778"/>
      <c r="O26" s="1778"/>
      <c r="P26" s="1778"/>
      <c r="Q26" s="1776" t="s">
        <v>14</v>
      </c>
      <c r="R26" s="1776" t="s">
        <v>569</v>
      </c>
      <c r="S26" s="1776" t="s">
        <v>565</v>
      </c>
      <c r="T26" s="1776" t="s">
        <v>15</v>
      </c>
      <c r="U26" s="1777"/>
      <c r="V26" s="1777"/>
      <c r="W26" s="1778"/>
      <c r="X26" s="1778"/>
      <c r="Y26" s="1778"/>
      <c r="Z26" s="1778"/>
      <c r="AA26" s="1778"/>
      <c r="AB26" s="1778"/>
      <c r="AC26" s="1778"/>
      <c r="AD26" s="1778"/>
      <c r="AE26" s="1778" t="s">
        <v>570</v>
      </c>
      <c r="AF26" s="1778" t="s">
        <v>14</v>
      </c>
      <c r="AG26" s="1778" t="s">
        <v>16</v>
      </c>
      <c r="AH26" s="1778" t="s">
        <v>16</v>
      </c>
      <c r="AI26" s="1778" t="s">
        <v>16</v>
      </c>
      <c r="AJ26" s="1778" t="s">
        <v>16</v>
      </c>
      <c r="AK26" s="1778" t="s">
        <v>17</v>
      </c>
      <c r="AL26" s="1778" t="s">
        <v>17</v>
      </c>
      <c r="AM26" s="1778" t="s">
        <v>17</v>
      </c>
      <c r="AN26" s="1778" t="s">
        <v>17</v>
      </c>
      <c r="AO26" s="1778" t="s">
        <v>17</v>
      </c>
      <c r="AP26" s="1778" t="s">
        <v>17</v>
      </c>
      <c r="AQ26" s="1778" t="s">
        <v>17</v>
      </c>
      <c r="AR26" s="1778" t="s">
        <v>616</v>
      </c>
      <c r="AS26" s="1777"/>
      <c r="AT26" s="1777"/>
      <c r="AU26" s="1777"/>
      <c r="AV26" s="1777"/>
      <c r="AW26" s="1777"/>
      <c r="AX26" s="1777"/>
      <c r="AY26" s="1777"/>
      <c r="AZ26" s="1777"/>
      <c r="BA26" s="1777"/>
    </row>
    <row r="27" spans="1:53" s="4" customFormat="1" ht="21" customHeight="1" x14ac:dyDescent="0.3">
      <c r="A27" s="2098" t="s">
        <v>600</v>
      </c>
      <c r="B27" s="2098"/>
      <c r="C27" s="2098"/>
      <c r="D27" s="2098"/>
      <c r="E27" s="2098"/>
      <c r="F27" s="2098"/>
      <c r="G27" s="2098"/>
      <c r="H27" s="2098"/>
      <c r="I27" s="2098"/>
      <c r="J27" s="2098"/>
      <c r="K27" s="2098"/>
      <c r="L27" s="2098"/>
      <c r="M27" s="2098"/>
      <c r="N27" s="2098"/>
      <c r="O27" s="2098"/>
      <c r="P27" s="2098"/>
      <c r="Q27" s="2098"/>
      <c r="R27" s="2098"/>
      <c r="S27" s="2098"/>
      <c r="T27" s="2098"/>
      <c r="U27" s="2098"/>
      <c r="V27" s="2098"/>
      <c r="W27" s="2098"/>
      <c r="X27" s="2098"/>
      <c r="Y27" s="2098"/>
      <c r="Z27" s="2098"/>
      <c r="AA27" s="2098"/>
      <c r="AB27" s="2098"/>
      <c r="AC27" s="2098"/>
      <c r="AD27" s="2098"/>
      <c r="AE27" s="2098"/>
      <c r="AF27" s="2098"/>
      <c r="AG27" s="2098"/>
      <c r="AH27" s="2098"/>
      <c r="AI27" s="2098"/>
      <c r="AJ27" s="2098"/>
      <c r="AK27" s="2098"/>
      <c r="AL27" s="2098"/>
      <c r="AM27" s="2098"/>
      <c r="AN27" s="2098"/>
      <c r="AO27" s="2098"/>
      <c r="AP27" s="2098"/>
      <c r="AQ27" s="2098"/>
      <c r="AR27" s="2098"/>
      <c r="AS27" s="2098"/>
      <c r="AT27" s="2098"/>
      <c r="AU27" s="2098"/>
      <c r="AV27" s="2098"/>
      <c r="AW27" s="2098"/>
      <c r="AX27" s="2098"/>
      <c r="AY27" s="2098"/>
      <c r="AZ27" s="2098"/>
      <c r="BA27" s="2098"/>
    </row>
    <row r="28" spans="1:53" x14ac:dyDescent="0.25">
      <c r="AV28" s="150"/>
      <c r="AW28" s="150"/>
      <c r="AX28" s="150"/>
      <c r="AY28" s="150"/>
      <c r="AZ28" s="150"/>
    </row>
    <row r="29" spans="1:53" ht="21.75" customHeight="1" x14ac:dyDescent="0.3">
      <c r="A29" s="2088" t="s">
        <v>419</v>
      </c>
      <c r="B29" s="2088"/>
      <c r="C29" s="2088"/>
      <c r="D29" s="2088"/>
      <c r="E29" s="2088"/>
      <c r="F29" s="2088"/>
      <c r="G29" s="2088"/>
      <c r="H29" s="2088"/>
      <c r="I29" s="2088"/>
      <c r="J29" s="2088"/>
      <c r="K29" s="2088"/>
      <c r="L29" s="2088"/>
      <c r="M29" s="2088"/>
      <c r="N29" s="2088"/>
      <c r="O29" s="2088"/>
      <c r="P29" s="2088"/>
      <c r="Q29" s="2088"/>
      <c r="R29" s="2088"/>
      <c r="S29" s="2088"/>
      <c r="T29" s="2088"/>
      <c r="U29" s="2088"/>
      <c r="V29" s="2088"/>
      <c r="W29" s="2088"/>
      <c r="X29" s="2088"/>
      <c r="Y29" s="2088"/>
      <c r="Z29" s="148"/>
      <c r="AA29" s="2088" t="s">
        <v>420</v>
      </c>
      <c r="AB29" s="2088"/>
      <c r="AC29" s="2088"/>
      <c r="AD29" s="2088"/>
      <c r="AE29" s="2088"/>
      <c r="AF29" s="2088"/>
      <c r="AG29" s="2088"/>
      <c r="AH29" s="2088"/>
      <c r="AI29" s="2088"/>
      <c r="AJ29" s="2088"/>
      <c r="AK29" s="2088"/>
      <c r="AL29" s="2088"/>
      <c r="AM29" s="2088"/>
      <c r="AN29" s="149"/>
      <c r="AO29" s="2088" t="s">
        <v>543</v>
      </c>
      <c r="AP29" s="2088"/>
      <c r="AQ29" s="2088"/>
      <c r="AR29" s="2088"/>
      <c r="AS29" s="2088"/>
      <c r="AT29" s="2088"/>
      <c r="AU29" s="2088"/>
      <c r="AV29" s="2088"/>
      <c r="AW29" s="2088"/>
      <c r="AX29" s="2088"/>
      <c r="AY29" s="2088"/>
      <c r="AZ29" s="2088"/>
      <c r="BA29" s="2088"/>
    </row>
    <row r="30" spans="1:53" ht="11.25" customHeight="1" x14ac:dyDescent="0.3">
      <c r="A30" s="147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2"/>
    </row>
    <row r="31" spans="1:53" ht="22.5" customHeight="1" x14ac:dyDescent="0.25">
      <c r="A31" s="2086" t="s">
        <v>1</v>
      </c>
      <c r="B31" s="2048"/>
      <c r="C31" s="2035" t="s">
        <v>620</v>
      </c>
      <c r="D31" s="2036"/>
      <c r="E31" s="2036"/>
      <c r="F31" s="2035" t="s">
        <v>621</v>
      </c>
      <c r="G31" s="2035"/>
      <c r="H31" s="2035"/>
      <c r="I31" s="2037" t="s">
        <v>622</v>
      </c>
      <c r="J31" s="2038"/>
      <c r="K31" s="2038"/>
      <c r="L31" s="2023" t="s">
        <v>623</v>
      </c>
      <c r="M31" s="2023"/>
      <c r="N31" s="2023"/>
      <c r="O31" s="2024" t="s">
        <v>624</v>
      </c>
      <c r="P31" s="2025"/>
      <c r="Q31" s="2006" t="s">
        <v>625</v>
      </c>
      <c r="R31" s="2089"/>
      <c r="S31" s="2090"/>
      <c r="T31" s="2006" t="s">
        <v>626</v>
      </c>
      <c r="U31" s="2048"/>
      <c r="V31" s="2049"/>
      <c r="W31" s="2006" t="s">
        <v>122</v>
      </c>
      <c r="X31" s="2048"/>
      <c r="Y31" s="2049"/>
      <c r="Z31" s="1780"/>
      <c r="AA31" s="1781"/>
      <c r="AB31" s="2017" t="s">
        <v>597</v>
      </c>
      <c r="AC31" s="2018"/>
      <c r="AD31" s="2018"/>
      <c r="AE31" s="2018"/>
      <c r="AF31" s="2018"/>
      <c r="AG31" s="2018"/>
      <c r="AH31" s="2019"/>
      <c r="AI31" s="2006" t="s">
        <v>627</v>
      </c>
      <c r="AJ31" s="2007"/>
      <c r="AK31" s="2008"/>
      <c r="AL31" s="2006" t="s">
        <v>598</v>
      </c>
      <c r="AM31" s="2007"/>
      <c r="AN31" s="2008"/>
      <c r="AO31" s="1782"/>
      <c r="AP31" s="1997" t="s">
        <v>544</v>
      </c>
      <c r="AQ31" s="1998"/>
      <c r="AR31" s="1999"/>
      <c r="AS31" s="2006" t="s">
        <v>601</v>
      </c>
      <c r="AT31" s="2007"/>
      <c r="AU31" s="2007"/>
      <c r="AV31" s="2007"/>
      <c r="AW31" s="2007"/>
      <c r="AX31" s="2008"/>
      <c r="AY31" s="2006" t="s">
        <v>343</v>
      </c>
      <c r="AZ31" s="2007"/>
      <c r="BA31" s="2008"/>
    </row>
    <row r="32" spans="1:53" ht="15.75" customHeight="1" x14ac:dyDescent="0.25">
      <c r="A32" s="2050"/>
      <c r="B32" s="2087"/>
      <c r="C32" s="2036"/>
      <c r="D32" s="2036"/>
      <c r="E32" s="2036"/>
      <c r="F32" s="2035"/>
      <c r="G32" s="2035"/>
      <c r="H32" s="2035"/>
      <c r="I32" s="2039"/>
      <c r="J32" s="2040"/>
      <c r="K32" s="2040"/>
      <c r="L32" s="2023"/>
      <c r="M32" s="2023"/>
      <c r="N32" s="2023"/>
      <c r="O32" s="2026"/>
      <c r="P32" s="2027"/>
      <c r="Q32" s="2091"/>
      <c r="R32" s="2092"/>
      <c r="S32" s="2093"/>
      <c r="T32" s="2050"/>
      <c r="U32" s="2051"/>
      <c r="V32" s="2052"/>
      <c r="W32" s="2050"/>
      <c r="X32" s="2051"/>
      <c r="Y32" s="2052"/>
      <c r="Z32" s="1780"/>
      <c r="AA32" s="1781"/>
      <c r="AB32" s="2020"/>
      <c r="AC32" s="2021"/>
      <c r="AD32" s="2021"/>
      <c r="AE32" s="2021"/>
      <c r="AF32" s="2021"/>
      <c r="AG32" s="2021"/>
      <c r="AH32" s="2022"/>
      <c r="AI32" s="2009"/>
      <c r="AJ32" s="2010"/>
      <c r="AK32" s="2011"/>
      <c r="AL32" s="2009"/>
      <c r="AM32" s="2010"/>
      <c r="AN32" s="2011"/>
      <c r="AO32" s="1783"/>
      <c r="AP32" s="2000"/>
      <c r="AQ32" s="2001"/>
      <c r="AR32" s="2002"/>
      <c r="AS32" s="2009"/>
      <c r="AT32" s="2010"/>
      <c r="AU32" s="2010"/>
      <c r="AV32" s="2010"/>
      <c r="AW32" s="2010"/>
      <c r="AX32" s="2011"/>
      <c r="AY32" s="2009"/>
      <c r="AZ32" s="2010"/>
      <c r="BA32" s="2011"/>
    </row>
    <row r="33" spans="1:53" ht="42" customHeight="1" x14ac:dyDescent="0.25">
      <c r="A33" s="2053"/>
      <c r="B33" s="2054"/>
      <c r="C33" s="2036"/>
      <c r="D33" s="2036"/>
      <c r="E33" s="2036"/>
      <c r="F33" s="2035"/>
      <c r="G33" s="2035"/>
      <c r="H33" s="2035"/>
      <c r="I33" s="2041"/>
      <c r="J33" s="2042"/>
      <c r="K33" s="2042"/>
      <c r="L33" s="2023"/>
      <c r="M33" s="2023"/>
      <c r="N33" s="2023"/>
      <c r="O33" s="2028"/>
      <c r="P33" s="2029"/>
      <c r="Q33" s="2094"/>
      <c r="R33" s="2095"/>
      <c r="S33" s="2096"/>
      <c r="T33" s="2053"/>
      <c r="U33" s="2054"/>
      <c r="V33" s="2055"/>
      <c r="W33" s="2053"/>
      <c r="X33" s="2054"/>
      <c r="Y33" s="2055"/>
      <c r="Z33" s="1780"/>
      <c r="AA33" s="1781"/>
      <c r="AB33" s="2020"/>
      <c r="AC33" s="2021"/>
      <c r="AD33" s="2021"/>
      <c r="AE33" s="2021"/>
      <c r="AF33" s="2021"/>
      <c r="AG33" s="2021"/>
      <c r="AH33" s="2022"/>
      <c r="AI33" s="2009"/>
      <c r="AJ33" s="2010"/>
      <c r="AK33" s="2011"/>
      <c r="AL33" s="2009"/>
      <c r="AM33" s="2010"/>
      <c r="AN33" s="2011"/>
      <c r="AO33" s="1783"/>
      <c r="AP33" s="2003"/>
      <c r="AQ33" s="2004"/>
      <c r="AR33" s="2005"/>
      <c r="AS33" s="2012"/>
      <c r="AT33" s="2013"/>
      <c r="AU33" s="2013"/>
      <c r="AV33" s="2013"/>
      <c r="AW33" s="2013"/>
      <c r="AX33" s="2014"/>
      <c r="AY33" s="2012"/>
      <c r="AZ33" s="2013"/>
      <c r="BA33" s="2014"/>
    </row>
    <row r="34" spans="1:53" ht="26.25" customHeight="1" x14ac:dyDescent="0.3">
      <c r="A34" s="2099">
        <v>1</v>
      </c>
      <c r="B34" s="2100"/>
      <c r="C34" s="1954">
        <v>36</v>
      </c>
      <c r="D34" s="1955"/>
      <c r="E34" s="1956"/>
      <c r="F34" s="1954">
        <v>2</v>
      </c>
      <c r="G34" s="1955"/>
      <c r="H34" s="1956"/>
      <c r="I34" s="1957">
        <v>2</v>
      </c>
      <c r="J34" s="1958"/>
      <c r="K34" s="1958"/>
      <c r="L34" s="1959"/>
      <c r="M34" s="1959"/>
      <c r="N34" s="1959"/>
      <c r="O34" s="2015"/>
      <c r="P34" s="2016"/>
      <c r="Q34" s="2047"/>
      <c r="R34" s="2045"/>
      <c r="S34" s="2046"/>
      <c r="T34" s="1954">
        <v>12</v>
      </c>
      <c r="U34" s="1955"/>
      <c r="V34" s="1956"/>
      <c r="W34" s="1954">
        <f>SUM(C34:V34)</f>
        <v>52</v>
      </c>
      <c r="X34" s="1955"/>
      <c r="Y34" s="1956"/>
      <c r="Z34" s="1780"/>
      <c r="AA34" s="1784"/>
      <c r="AB34" s="1969" t="s">
        <v>690</v>
      </c>
      <c r="AC34" s="1969"/>
      <c r="AD34" s="1969"/>
      <c r="AE34" s="1969"/>
      <c r="AF34" s="1969"/>
      <c r="AG34" s="1969"/>
      <c r="AH34" s="1969"/>
      <c r="AI34" s="1968">
        <v>8</v>
      </c>
      <c r="AJ34" s="1968"/>
      <c r="AK34" s="1968"/>
      <c r="AL34" s="1968">
        <v>4</v>
      </c>
      <c r="AM34" s="1968"/>
      <c r="AN34" s="1968"/>
      <c r="AO34" s="1785"/>
      <c r="AP34" s="1970">
        <v>1</v>
      </c>
      <c r="AQ34" s="1971"/>
      <c r="AR34" s="1972"/>
      <c r="AS34" s="1979" t="s">
        <v>542</v>
      </c>
      <c r="AT34" s="1980"/>
      <c r="AU34" s="1980"/>
      <c r="AV34" s="1980"/>
      <c r="AW34" s="1980"/>
      <c r="AX34" s="1981"/>
      <c r="AY34" s="1988">
        <v>10</v>
      </c>
      <c r="AZ34" s="1989"/>
      <c r="BA34" s="1990"/>
    </row>
    <row r="35" spans="1:53" ht="27" customHeight="1" x14ac:dyDescent="0.3">
      <c r="A35" s="2030">
        <v>2</v>
      </c>
      <c r="B35" s="2031"/>
      <c r="C35" s="1954">
        <v>36</v>
      </c>
      <c r="D35" s="1955"/>
      <c r="E35" s="1956"/>
      <c r="F35" s="1954">
        <v>2</v>
      </c>
      <c r="G35" s="1955"/>
      <c r="H35" s="1956"/>
      <c r="I35" s="1957">
        <v>2</v>
      </c>
      <c r="J35" s="1958"/>
      <c r="K35" s="1958"/>
      <c r="L35" s="1959"/>
      <c r="M35" s="1959"/>
      <c r="N35" s="1959"/>
      <c r="O35" s="1952"/>
      <c r="P35" s="1953"/>
      <c r="Q35" s="2047"/>
      <c r="R35" s="2045"/>
      <c r="S35" s="2046"/>
      <c r="T35" s="1954">
        <v>12</v>
      </c>
      <c r="U35" s="1955"/>
      <c r="V35" s="1956"/>
      <c r="W35" s="1954">
        <f>SUM(C35:V35)</f>
        <v>52</v>
      </c>
      <c r="X35" s="1955"/>
      <c r="Y35" s="1956"/>
      <c r="Z35" s="1780"/>
      <c r="AA35" s="1784"/>
      <c r="AB35" s="1969"/>
      <c r="AC35" s="1969"/>
      <c r="AD35" s="1969"/>
      <c r="AE35" s="1969"/>
      <c r="AF35" s="1969"/>
      <c r="AG35" s="1969"/>
      <c r="AH35" s="1969"/>
      <c r="AI35" s="1968"/>
      <c r="AJ35" s="1968"/>
      <c r="AK35" s="1968"/>
      <c r="AL35" s="1968"/>
      <c r="AM35" s="1968"/>
      <c r="AN35" s="1968"/>
      <c r="AO35" s="1779"/>
      <c r="AP35" s="1973"/>
      <c r="AQ35" s="1974"/>
      <c r="AR35" s="1975"/>
      <c r="AS35" s="1982"/>
      <c r="AT35" s="1983"/>
      <c r="AU35" s="1983"/>
      <c r="AV35" s="1983"/>
      <c r="AW35" s="1983"/>
      <c r="AX35" s="1984"/>
      <c r="AY35" s="1991"/>
      <c r="AZ35" s="1992"/>
      <c r="BA35" s="1993"/>
    </row>
    <row r="36" spans="1:53" ht="21.75" customHeight="1" x14ac:dyDescent="0.3">
      <c r="A36" s="2030">
        <v>3</v>
      </c>
      <c r="B36" s="2031"/>
      <c r="C36" s="1954">
        <v>35</v>
      </c>
      <c r="D36" s="1955"/>
      <c r="E36" s="1956"/>
      <c r="F36" s="1947">
        <v>3</v>
      </c>
      <c r="G36" s="1950"/>
      <c r="H36" s="1951"/>
      <c r="I36" s="1957">
        <v>3</v>
      </c>
      <c r="J36" s="1958"/>
      <c r="K36" s="1958"/>
      <c r="L36" s="1959"/>
      <c r="M36" s="1959"/>
      <c r="N36" s="1959"/>
      <c r="O36" s="1952"/>
      <c r="P36" s="1953"/>
      <c r="Q36" s="2047"/>
      <c r="R36" s="2045"/>
      <c r="S36" s="2046"/>
      <c r="T36" s="1954">
        <v>11</v>
      </c>
      <c r="U36" s="1955"/>
      <c r="V36" s="1956"/>
      <c r="W36" s="1954">
        <f>SUM(C36:V36)</f>
        <v>52</v>
      </c>
      <c r="X36" s="1955"/>
      <c r="Y36" s="1956"/>
      <c r="Z36" s="1780"/>
      <c r="AA36" s="1784"/>
      <c r="AB36" s="1969"/>
      <c r="AC36" s="1969"/>
      <c r="AD36" s="1969"/>
      <c r="AE36" s="1969"/>
      <c r="AF36" s="1969"/>
      <c r="AG36" s="1969"/>
      <c r="AH36" s="1969"/>
      <c r="AI36" s="1968"/>
      <c r="AJ36" s="1968"/>
      <c r="AK36" s="1968"/>
      <c r="AL36" s="1968"/>
      <c r="AM36" s="1968"/>
      <c r="AN36" s="1968"/>
      <c r="AO36" s="1779"/>
      <c r="AP36" s="1973"/>
      <c r="AQ36" s="1974"/>
      <c r="AR36" s="1975"/>
      <c r="AS36" s="1982"/>
      <c r="AT36" s="1983"/>
      <c r="AU36" s="1983"/>
      <c r="AV36" s="1983"/>
      <c r="AW36" s="1983"/>
      <c r="AX36" s="1984"/>
      <c r="AY36" s="1991"/>
      <c r="AZ36" s="1992"/>
      <c r="BA36" s="1993"/>
    </row>
    <row r="37" spans="1:53" ht="25.5" customHeight="1" x14ac:dyDescent="0.3">
      <c r="A37" s="2030">
        <v>4</v>
      </c>
      <c r="B37" s="2031"/>
      <c r="C37" s="1954">
        <v>35</v>
      </c>
      <c r="D37" s="1955"/>
      <c r="E37" s="1956"/>
      <c r="F37" s="1947">
        <v>3</v>
      </c>
      <c r="G37" s="1950"/>
      <c r="H37" s="1951"/>
      <c r="I37" s="1957">
        <v>3</v>
      </c>
      <c r="J37" s="1958"/>
      <c r="K37" s="1958"/>
      <c r="L37" s="1959">
        <v>4</v>
      </c>
      <c r="M37" s="1959"/>
      <c r="N37" s="1959"/>
      <c r="O37" s="1952"/>
      <c r="P37" s="1953"/>
      <c r="Q37" s="2032"/>
      <c r="R37" s="2045"/>
      <c r="S37" s="2046"/>
      <c r="T37" s="1954">
        <v>11</v>
      </c>
      <c r="U37" s="1955"/>
      <c r="V37" s="1956"/>
      <c r="W37" s="1954">
        <f>SUM(C37:V37)</f>
        <v>56</v>
      </c>
      <c r="X37" s="1955"/>
      <c r="Y37" s="1956"/>
      <c r="Z37" s="1780"/>
      <c r="AA37" s="1786"/>
      <c r="AB37" s="1967" t="s">
        <v>628</v>
      </c>
      <c r="AC37" s="1967"/>
      <c r="AD37" s="1967"/>
      <c r="AE37" s="1967"/>
      <c r="AF37" s="1967"/>
      <c r="AG37" s="1967"/>
      <c r="AH37" s="1967"/>
      <c r="AI37" s="1968">
        <v>10</v>
      </c>
      <c r="AJ37" s="1968"/>
      <c r="AK37" s="1968"/>
      <c r="AL37" s="1968">
        <v>4</v>
      </c>
      <c r="AM37" s="1968"/>
      <c r="AN37" s="1968"/>
      <c r="AO37" s="1787"/>
      <c r="AP37" s="1973"/>
      <c r="AQ37" s="1974"/>
      <c r="AR37" s="1975"/>
      <c r="AS37" s="1982"/>
      <c r="AT37" s="1983"/>
      <c r="AU37" s="1983"/>
      <c r="AV37" s="1983"/>
      <c r="AW37" s="1983"/>
      <c r="AX37" s="1984"/>
      <c r="AY37" s="1991"/>
      <c r="AZ37" s="1992"/>
      <c r="BA37" s="1993"/>
    </row>
    <row r="38" spans="1:53" ht="25.5" customHeight="1" x14ac:dyDescent="0.25">
      <c r="A38" s="2030">
        <v>5</v>
      </c>
      <c r="B38" s="2031"/>
      <c r="C38" s="1960">
        <v>24</v>
      </c>
      <c r="D38" s="1961"/>
      <c r="E38" s="1962"/>
      <c r="F38" s="1960">
        <v>3</v>
      </c>
      <c r="G38" s="1955"/>
      <c r="H38" s="1956"/>
      <c r="I38" s="1954">
        <v>3</v>
      </c>
      <c r="J38" s="1963"/>
      <c r="K38" s="1963"/>
      <c r="L38" s="1964">
        <v>4</v>
      </c>
      <c r="M38" s="1964"/>
      <c r="N38" s="1964"/>
      <c r="O38" s="1965">
        <v>7</v>
      </c>
      <c r="P38" s="1966"/>
      <c r="Q38" s="2032">
        <v>1</v>
      </c>
      <c r="R38" s="2033"/>
      <c r="S38" s="2034"/>
      <c r="T38" s="1960">
        <v>1</v>
      </c>
      <c r="U38" s="1961"/>
      <c r="V38" s="1962"/>
      <c r="W38" s="1954">
        <f>SUM(C38:V38)</f>
        <v>43</v>
      </c>
      <c r="X38" s="1955"/>
      <c r="Y38" s="1956"/>
      <c r="Z38" s="1780"/>
      <c r="AA38" s="1786"/>
      <c r="AB38" s="1967"/>
      <c r="AC38" s="1967"/>
      <c r="AD38" s="1967"/>
      <c r="AE38" s="1967"/>
      <c r="AF38" s="1967"/>
      <c r="AG38" s="1967"/>
      <c r="AH38" s="1967"/>
      <c r="AI38" s="1968"/>
      <c r="AJ38" s="1968"/>
      <c r="AK38" s="1968"/>
      <c r="AL38" s="1968"/>
      <c r="AM38" s="1968"/>
      <c r="AN38" s="1968"/>
      <c r="AO38" s="1787"/>
      <c r="AP38" s="1973"/>
      <c r="AQ38" s="1974"/>
      <c r="AR38" s="1975"/>
      <c r="AS38" s="1982"/>
      <c r="AT38" s="1983"/>
      <c r="AU38" s="1983"/>
      <c r="AV38" s="1983"/>
      <c r="AW38" s="1983"/>
      <c r="AX38" s="1984"/>
      <c r="AY38" s="1991"/>
      <c r="AZ38" s="1992"/>
      <c r="BA38" s="1993"/>
    </row>
    <row r="39" spans="1:53" ht="34.5" customHeight="1" x14ac:dyDescent="0.3">
      <c r="A39" s="2043" t="s">
        <v>19</v>
      </c>
      <c r="B39" s="2044"/>
      <c r="C39" s="1947">
        <f>SUM(C34:C38)</f>
        <v>166</v>
      </c>
      <c r="D39" s="1948"/>
      <c r="E39" s="1949"/>
      <c r="F39" s="1947">
        <f>SUM(F34:F38)</f>
        <v>13</v>
      </c>
      <c r="G39" s="1950"/>
      <c r="H39" s="1951"/>
      <c r="I39" s="1947">
        <f>SUM(I34:I38)</f>
        <v>13</v>
      </c>
      <c r="J39" s="1950"/>
      <c r="K39" s="1951"/>
      <c r="L39" s="1947">
        <v>8</v>
      </c>
      <c r="M39" s="1950"/>
      <c r="N39" s="1951"/>
      <c r="O39" s="1952">
        <v>7</v>
      </c>
      <c r="P39" s="1953"/>
      <c r="Q39" s="2032">
        <v>1</v>
      </c>
      <c r="R39" s="2045"/>
      <c r="S39" s="2046"/>
      <c r="T39" s="1960">
        <f>SUM(T34:V38)</f>
        <v>47</v>
      </c>
      <c r="U39" s="1961"/>
      <c r="V39" s="1962"/>
      <c r="W39" s="1947">
        <f>SUM(W34:Y38)</f>
        <v>255</v>
      </c>
      <c r="X39" s="1950"/>
      <c r="Y39" s="1951"/>
      <c r="Z39" s="1780"/>
      <c r="AA39" s="1788"/>
      <c r="AB39" s="1967"/>
      <c r="AC39" s="1967"/>
      <c r="AD39" s="1967"/>
      <c r="AE39" s="1967"/>
      <c r="AF39" s="1967"/>
      <c r="AG39" s="1967"/>
      <c r="AH39" s="1967"/>
      <c r="AI39" s="1968"/>
      <c r="AJ39" s="1968"/>
      <c r="AK39" s="1968"/>
      <c r="AL39" s="1968"/>
      <c r="AM39" s="1968"/>
      <c r="AN39" s="1968"/>
      <c r="AO39" s="1789"/>
      <c r="AP39" s="1976"/>
      <c r="AQ39" s="1977"/>
      <c r="AR39" s="1978"/>
      <c r="AS39" s="1985"/>
      <c r="AT39" s="1986"/>
      <c r="AU39" s="1986"/>
      <c r="AV39" s="1986"/>
      <c r="AW39" s="1986"/>
      <c r="AX39" s="1987"/>
      <c r="AY39" s="1994"/>
      <c r="AZ39" s="1995"/>
      <c r="BA39" s="1996"/>
    </row>
  </sheetData>
  <sheetProtection selectLockedCells="1" selectUnlockedCells="1"/>
  <mergeCells count="118">
    <mergeCell ref="A18:BA18"/>
    <mergeCell ref="A37:B37"/>
    <mergeCell ref="A20:A21"/>
    <mergeCell ref="P16:AM16"/>
    <mergeCell ref="AN5:BA7"/>
    <mergeCell ref="B20:E20"/>
    <mergeCell ref="AN10:BA11"/>
    <mergeCell ref="P11:AK12"/>
    <mergeCell ref="A31:B33"/>
    <mergeCell ref="AF20:AI20"/>
    <mergeCell ref="AS20:AW20"/>
    <mergeCell ref="AA29:AM29"/>
    <mergeCell ref="AO29:BA29"/>
    <mergeCell ref="A9:O9"/>
    <mergeCell ref="Q31:S33"/>
    <mergeCell ref="P13:AN13"/>
    <mergeCell ref="N20:R20"/>
    <mergeCell ref="A27:BA27"/>
    <mergeCell ref="A29:Y29"/>
    <mergeCell ref="X20:AA20"/>
    <mergeCell ref="AJ20:AN20"/>
    <mergeCell ref="AO20:AR20"/>
    <mergeCell ref="AB20:AE20"/>
    <mergeCell ref="A34:B34"/>
    <mergeCell ref="A35:B35"/>
    <mergeCell ref="A36:B36"/>
    <mergeCell ref="AO2:BA4"/>
    <mergeCell ref="P2:AN2"/>
    <mergeCell ref="A2:O2"/>
    <mergeCell ref="P9:AA9"/>
    <mergeCell ref="P10:AK10"/>
    <mergeCell ref="A4:O4"/>
    <mergeCell ref="P4:AN4"/>
    <mergeCell ref="P8:AM8"/>
    <mergeCell ref="A3:O3"/>
    <mergeCell ref="F20:I20"/>
    <mergeCell ref="P15:AP15"/>
    <mergeCell ref="J20:M20"/>
    <mergeCell ref="AN8:BA8"/>
    <mergeCell ref="A8:O8"/>
    <mergeCell ref="A5:O5"/>
    <mergeCell ref="A6:O6"/>
    <mergeCell ref="S20:W20"/>
    <mergeCell ref="W31:Y33"/>
    <mergeCell ref="AX20:BA20"/>
    <mergeCell ref="P14:AP14"/>
    <mergeCell ref="AO13:BA13"/>
    <mergeCell ref="AL31:AN33"/>
    <mergeCell ref="A38:B38"/>
    <mergeCell ref="Q38:S38"/>
    <mergeCell ref="C31:E33"/>
    <mergeCell ref="F31:H33"/>
    <mergeCell ref="I31:K33"/>
    <mergeCell ref="T38:V38"/>
    <mergeCell ref="W38:Y38"/>
    <mergeCell ref="T39:V39"/>
    <mergeCell ref="W39:Y39"/>
    <mergeCell ref="A39:B39"/>
    <mergeCell ref="Q39:S39"/>
    <mergeCell ref="Q36:S36"/>
    <mergeCell ref="Q37:S37"/>
    <mergeCell ref="Q34:S34"/>
    <mergeCell ref="W34:Y34"/>
    <mergeCell ref="W35:Y35"/>
    <mergeCell ref="W36:Y36"/>
    <mergeCell ref="T31:V33"/>
    <mergeCell ref="W37:Y37"/>
    <mergeCell ref="T35:V35"/>
    <mergeCell ref="T36:V36"/>
    <mergeCell ref="T37:V37"/>
    <mergeCell ref="T34:V34"/>
    <mergeCell ref="Q35:S35"/>
    <mergeCell ref="AP31:AR33"/>
    <mergeCell ref="AS31:AX33"/>
    <mergeCell ref="AY31:BA33"/>
    <mergeCell ref="C34:E34"/>
    <mergeCell ref="F34:H34"/>
    <mergeCell ref="I34:K34"/>
    <mergeCell ref="L34:N34"/>
    <mergeCell ref="O34:P34"/>
    <mergeCell ref="AB31:AH33"/>
    <mergeCell ref="AI31:AK33"/>
    <mergeCell ref="L31:N33"/>
    <mergeCell ref="O31:P33"/>
    <mergeCell ref="AB37:AH39"/>
    <mergeCell ref="AI34:AK36"/>
    <mergeCell ref="AL34:AN36"/>
    <mergeCell ref="AI37:AK39"/>
    <mergeCell ref="AL37:AN39"/>
    <mergeCell ref="AB34:AH36"/>
    <mergeCell ref="AP34:AR39"/>
    <mergeCell ref="AS34:AX39"/>
    <mergeCell ref="AY34:BA39"/>
    <mergeCell ref="C35:E35"/>
    <mergeCell ref="F35:H35"/>
    <mergeCell ref="I35:K35"/>
    <mergeCell ref="L35:N35"/>
    <mergeCell ref="O35:P35"/>
    <mergeCell ref="C36:E36"/>
    <mergeCell ref="F36:H36"/>
    <mergeCell ref="I36:K36"/>
    <mergeCell ref="L36:N36"/>
    <mergeCell ref="O36:P36"/>
    <mergeCell ref="C39:E39"/>
    <mergeCell ref="F39:H39"/>
    <mergeCell ref="I39:K39"/>
    <mergeCell ref="L39:N39"/>
    <mergeCell ref="O39:P39"/>
    <mergeCell ref="C37:E37"/>
    <mergeCell ref="F37:H37"/>
    <mergeCell ref="I37:K37"/>
    <mergeCell ref="L37:N37"/>
    <mergeCell ref="O37:P37"/>
    <mergeCell ref="C38:E38"/>
    <mergeCell ref="F38:H38"/>
    <mergeCell ref="I38:K38"/>
    <mergeCell ref="L38:N38"/>
    <mergeCell ref="O38:P38"/>
  </mergeCells>
  <pageMargins left="0.39374999999999999" right="0.39374999999999999" top="0.78749999999999998" bottom="0.39374999999999999" header="0.51180555555555551" footer="0.51180555555555551"/>
  <pageSetup paperSize="9" scale="55" firstPageNumber="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3"/>
  <sheetViews>
    <sheetView view="pageBreakPreview" zoomScale="70" zoomScaleNormal="72" zoomScaleSheetLayoutView="70" workbookViewId="0">
      <pane ySplit="8" topLeftCell="A9" activePane="bottomLeft" state="frozen"/>
      <selection activeCell="F1" sqref="F1"/>
      <selection pane="bottomLeft" activeCell="AR38" sqref="AR38:AR40"/>
    </sheetView>
  </sheetViews>
  <sheetFormatPr defaultColWidth="9.140625" defaultRowHeight="18.75" x14ac:dyDescent="0.2"/>
  <cols>
    <col min="1" max="1" width="10.7109375" style="231" customWidth="1"/>
    <col min="2" max="2" width="95" style="261" customWidth="1"/>
    <col min="3" max="3" width="5.28515625" style="262" customWidth="1"/>
    <col min="4" max="4" width="6.28515625" style="263" customWidth="1"/>
    <col min="5" max="5" width="6.5703125" style="263" customWidth="1"/>
    <col min="6" max="6" width="6.42578125" style="262" customWidth="1"/>
    <col min="7" max="7" width="11.28515625" style="353" customWidth="1"/>
    <col min="8" max="8" width="9.7109375" style="262" customWidth="1"/>
    <col min="9" max="9" width="9.5703125" style="20" customWidth="1"/>
    <col min="10" max="10" width="9" style="20" customWidth="1"/>
    <col min="11" max="11" width="7.5703125" style="20" customWidth="1"/>
    <col min="12" max="12" width="9.42578125" style="20" customWidth="1"/>
    <col min="13" max="13" width="9" style="229" customWidth="1"/>
    <col min="14" max="14" width="6.5703125" style="20" customWidth="1"/>
    <col min="15" max="15" width="6.140625" style="20" customWidth="1"/>
    <col min="16" max="16" width="7.140625" style="20" customWidth="1"/>
    <col min="17" max="17" width="6.7109375" style="20" customWidth="1"/>
    <col min="18" max="18" width="6.28515625" style="20" customWidth="1"/>
    <col min="19" max="20" width="6.85546875" style="20" customWidth="1"/>
    <col min="21" max="21" width="6.7109375" style="20" customWidth="1"/>
    <col min="22" max="22" width="6.28515625" style="20" customWidth="1"/>
    <col min="23" max="27" width="9.140625" style="5" hidden="1" customWidth="1"/>
    <col min="28" max="43" width="0" style="5" hidden="1" customWidth="1"/>
    <col min="44" max="44" width="11.140625" style="1095" customWidth="1"/>
    <col min="45" max="16384" width="9.140625" style="5"/>
  </cols>
  <sheetData>
    <row r="1" spans="1:44" s="7" customFormat="1" ht="20.100000000000001" customHeight="1" thickBot="1" x14ac:dyDescent="0.25">
      <c r="A1" s="2330" t="s">
        <v>416</v>
      </c>
      <c r="B1" s="2330"/>
      <c r="C1" s="2330"/>
      <c r="D1" s="2330"/>
      <c r="E1" s="2330"/>
      <c r="F1" s="2330"/>
      <c r="G1" s="2330"/>
      <c r="H1" s="2330"/>
      <c r="I1" s="2330"/>
      <c r="J1" s="2330"/>
      <c r="K1" s="2330"/>
      <c r="L1" s="2330"/>
      <c r="M1" s="2330"/>
      <c r="N1" s="2330"/>
      <c r="O1" s="2330"/>
      <c r="P1" s="2330"/>
      <c r="Q1" s="2330"/>
      <c r="R1" s="2330"/>
      <c r="S1" s="2330"/>
      <c r="T1" s="2330"/>
      <c r="U1" s="2330"/>
      <c r="V1" s="2330"/>
      <c r="AR1" s="229"/>
    </row>
    <row r="2" spans="1:44" s="7" customFormat="1" ht="20.100000000000001" customHeight="1" thickBot="1" x14ac:dyDescent="0.25">
      <c r="A2" s="2383" t="s">
        <v>22</v>
      </c>
      <c r="B2" s="2386" t="s">
        <v>23</v>
      </c>
      <c r="C2" s="2336" t="s">
        <v>359</v>
      </c>
      <c r="D2" s="2337"/>
      <c r="E2" s="2337"/>
      <c r="F2" s="2338"/>
      <c r="G2" s="2469" t="s">
        <v>24</v>
      </c>
      <c r="H2" s="2346" t="s">
        <v>141</v>
      </c>
      <c r="I2" s="2346"/>
      <c r="J2" s="2346"/>
      <c r="K2" s="2346"/>
      <c r="L2" s="2346"/>
      <c r="M2" s="2347"/>
      <c r="N2" s="2390" t="s">
        <v>341</v>
      </c>
      <c r="O2" s="2458"/>
      <c r="P2" s="2458"/>
      <c r="Q2" s="2458"/>
      <c r="R2" s="2458"/>
      <c r="S2" s="2458"/>
      <c r="T2" s="2458"/>
      <c r="U2" s="2458"/>
      <c r="V2" s="2475"/>
      <c r="AR2" s="229"/>
    </row>
    <row r="3" spans="1:44" s="7" customFormat="1" ht="19.5" customHeight="1" x14ac:dyDescent="0.2">
      <c r="A3" s="2384"/>
      <c r="B3" s="2387"/>
      <c r="C3" s="2339"/>
      <c r="D3" s="2340"/>
      <c r="E3" s="2340"/>
      <c r="F3" s="2341"/>
      <c r="G3" s="2470"/>
      <c r="H3" s="2351" t="s">
        <v>25</v>
      </c>
      <c r="I3" s="2387" t="s">
        <v>142</v>
      </c>
      <c r="J3" s="2389"/>
      <c r="K3" s="2389"/>
      <c r="L3" s="2389"/>
      <c r="M3" s="2354" t="s">
        <v>26</v>
      </c>
      <c r="N3" s="2448" t="s">
        <v>29</v>
      </c>
      <c r="O3" s="2449"/>
      <c r="P3" s="2449" t="s">
        <v>30</v>
      </c>
      <c r="Q3" s="2449"/>
      <c r="R3" s="2449" t="s">
        <v>31</v>
      </c>
      <c r="S3" s="2449"/>
      <c r="T3" s="2449" t="s">
        <v>32</v>
      </c>
      <c r="U3" s="2449"/>
      <c r="V3" s="2473"/>
      <c r="AR3" s="229"/>
    </row>
    <row r="4" spans="1:44" s="7" customFormat="1" ht="19.5" customHeight="1" x14ac:dyDescent="0.2">
      <c r="A4" s="2384"/>
      <c r="B4" s="2387"/>
      <c r="C4" s="2321" t="s">
        <v>135</v>
      </c>
      <c r="D4" s="2321" t="s">
        <v>136</v>
      </c>
      <c r="E4" s="2309" t="s">
        <v>138</v>
      </c>
      <c r="F4" s="2310"/>
      <c r="G4" s="2470"/>
      <c r="H4" s="2351"/>
      <c r="I4" s="2311" t="s">
        <v>19</v>
      </c>
      <c r="J4" s="2314" t="s">
        <v>143</v>
      </c>
      <c r="K4" s="2314"/>
      <c r="L4" s="2314"/>
      <c r="M4" s="2355"/>
      <c r="N4" s="2450"/>
      <c r="O4" s="2314"/>
      <c r="P4" s="2314"/>
      <c r="Q4" s="2314"/>
      <c r="R4" s="2314"/>
      <c r="S4" s="2314"/>
      <c r="T4" s="2314"/>
      <c r="U4" s="2314"/>
      <c r="V4" s="2474"/>
      <c r="AR4" s="229"/>
    </row>
    <row r="5" spans="1:44" s="7" customFormat="1" ht="20.100000000000001" customHeight="1" x14ac:dyDescent="0.2">
      <c r="A5" s="2384"/>
      <c r="B5" s="2387"/>
      <c r="C5" s="2351"/>
      <c r="D5" s="2351"/>
      <c r="E5" s="2315" t="s">
        <v>139</v>
      </c>
      <c r="F5" s="2319" t="s">
        <v>140</v>
      </c>
      <c r="G5" s="2471"/>
      <c r="H5" s="2351"/>
      <c r="I5" s="2312"/>
      <c r="J5" s="2321" t="s">
        <v>27</v>
      </c>
      <c r="K5" s="2321" t="s">
        <v>434</v>
      </c>
      <c r="L5" s="2321" t="s">
        <v>28</v>
      </c>
      <c r="M5" s="2356"/>
      <c r="N5" s="1070">
        <v>1</v>
      </c>
      <c r="O5" s="1071">
        <v>2</v>
      </c>
      <c r="P5" s="1071">
        <v>3</v>
      </c>
      <c r="Q5" s="1071">
        <v>4</v>
      </c>
      <c r="R5" s="1071">
        <v>5</v>
      </c>
      <c r="S5" s="1071">
        <v>6</v>
      </c>
      <c r="T5" s="1071">
        <v>7</v>
      </c>
      <c r="U5" s="1071">
        <v>8</v>
      </c>
      <c r="V5" s="1072"/>
      <c r="AR5" s="229"/>
    </row>
    <row r="6" spans="1:44" s="7" customFormat="1" ht="20.100000000000001" customHeight="1" thickBot="1" x14ac:dyDescent="0.25">
      <c r="A6" s="2384"/>
      <c r="B6" s="2387"/>
      <c r="C6" s="2351"/>
      <c r="D6" s="2351"/>
      <c r="E6" s="2316"/>
      <c r="F6" s="2319"/>
      <c r="G6" s="2471"/>
      <c r="H6" s="2351"/>
      <c r="I6" s="2312"/>
      <c r="J6" s="2321"/>
      <c r="K6" s="2321"/>
      <c r="L6" s="2321"/>
      <c r="M6" s="2356"/>
      <c r="N6" s="2447" t="s">
        <v>342</v>
      </c>
      <c r="O6" s="2387"/>
      <c r="P6" s="2387"/>
      <c r="Q6" s="2387"/>
      <c r="R6" s="2387"/>
      <c r="S6" s="2387"/>
      <c r="T6" s="2387"/>
      <c r="U6" s="2387"/>
      <c r="V6" s="2476"/>
      <c r="AR6" s="229"/>
    </row>
    <row r="7" spans="1:44" s="7" customFormat="1" ht="22.5" customHeight="1" thickBot="1" x14ac:dyDescent="0.25">
      <c r="A7" s="2385"/>
      <c r="B7" s="2388"/>
      <c r="C7" s="2352"/>
      <c r="D7" s="2352"/>
      <c r="E7" s="2317"/>
      <c r="F7" s="2320"/>
      <c r="G7" s="2472"/>
      <c r="H7" s="2352"/>
      <c r="I7" s="2313"/>
      <c r="J7" s="2322"/>
      <c r="K7" s="2322"/>
      <c r="L7" s="2322"/>
      <c r="M7" s="2357"/>
      <c r="N7" s="1073">
        <v>15</v>
      </c>
      <c r="O7" s="1074">
        <v>18</v>
      </c>
      <c r="P7" s="1074">
        <v>15</v>
      </c>
      <c r="Q7" s="1074">
        <v>18</v>
      </c>
      <c r="R7" s="1074">
        <v>15</v>
      </c>
      <c r="S7" s="1074">
        <v>18</v>
      </c>
      <c r="T7" s="1074">
        <v>15</v>
      </c>
      <c r="U7" s="1074">
        <v>13</v>
      </c>
      <c r="V7" s="1075"/>
      <c r="AC7" s="2358" t="s">
        <v>29</v>
      </c>
      <c r="AD7" s="2359"/>
      <c r="AE7" s="2359"/>
      <c r="AF7" s="2359" t="s">
        <v>30</v>
      </c>
      <c r="AG7" s="2359"/>
      <c r="AH7" s="2359"/>
      <c r="AI7" s="2359" t="s">
        <v>31</v>
      </c>
      <c r="AJ7" s="2359"/>
      <c r="AK7" s="2359"/>
      <c r="AL7" s="2359" t="s">
        <v>32</v>
      </c>
      <c r="AM7" s="2359"/>
      <c r="AN7" s="2362"/>
      <c r="AR7" s="229"/>
    </row>
    <row r="8" spans="1:44" s="7" customFormat="1" ht="20.100000000000001" customHeight="1" thickBot="1" x14ac:dyDescent="0.25">
      <c r="A8" s="295">
        <v>1</v>
      </c>
      <c r="B8" s="295">
        <v>2</v>
      </c>
      <c r="C8" s="295">
        <v>3</v>
      </c>
      <c r="D8" s="295">
        <v>4</v>
      </c>
      <c r="E8" s="295">
        <v>5</v>
      </c>
      <c r="F8" s="295">
        <v>6</v>
      </c>
      <c r="G8" s="1121">
        <v>7</v>
      </c>
      <c r="H8" s="295">
        <v>8</v>
      </c>
      <c r="I8" s="295">
        <v>9</v>
      </c>
      <c r="J8" s="295">
        <v>10</v>
      </c>
      <c r="K8" s="295">
        <v>11</v>
      </c>
      <c r="L8" s="295">
        <v>12</v>
      </c>
      <c r="M8" s="323">
        <v>13</v>
      </c>
      <c r="N8" s="319">
        <v>14</v>
      </c>
      <c r="O8" s="295">
        <v>15</v>
      </c>
      <c r="P8" s="295">
        <v>17</v>
      </c>
      <c r="Q8" s="295">
        <v>18</v>
      </c>
      <c r="R8" s="295">
        <v>20</v>
      </c>
      <c r="S8" s="295">
        <v>21</v>
      </c>
      <c r="T8" s="295">
        <v>23</v>
      </c>
      <c r="U8" s="295">
        <v>25</v>
      </c>
      <c r="V8" s="320">
        <v>26</v>
      </c>
      <c r="W8" s="7" t="s">
        <v>29</v>
      </c>
      <c r="X8" s="7" t="s">
        <v>30</v>
      </c>
      <c r="Y8" s="7" t="s">
        <v>31</v>
      </c>
      <c r="Z8" s="7" t="s">
        <v>32</v>
      </c>
      <c r="AC8" s="2360"/>
      <c r="AD8" s="2361"/>
      <c r="AE8" s="2361"/>
      <c r="AF8" s="2361"/>
      <c r="AG8" s="2361"/>
      <c r="AH8" s="2361"/>
      <c r="AI8" s="2361"/>
      <c r="AJ8" s="2361"/>
      <c r="AK8" s="2361"/>
      <c r="AL8" s="2361"/>
      <c r="AM8" s="2361"/>
      <c r="AN8" s="2363"/>
      <c r="AR8" s="229"/>
    </row>
    <row r="9" spans="1:44" s="7" customFormat="1" ht="20.100000000000001" customHeight="1" thickBot="1" x14ac:dyDescent="0.25">
      <c r="A9" s="2294" t="s">
        <v>360</v>
      </c>
      <c r="B9" s="2295"/>
      <c r="C9" s="2295"/>
      <c r="D9" s="2295"/>
      <c r="E9" s="2295"/>
      <c r="F9" s="2295"/>
      <c r="G9" s="2295"/>
      <c r="H9" s="2295"/>
      <c r="I9" s="2295"/>
      <c r="J9" s="2295"/>
      <c r="K9" s="2295"/>
      <c r="L9" s="2295"/>
      <c r="M9" s="2295"/>
      <c r="N9" s="2295"/>
      <c r="O9" s="2295"/>
      <c r="P9" s="2295"/>
      <c r="Q9" s="2295"/>
      <c r="R9" s="2295"/>
      <c r="S9" s="2295"/>
      <c r="T9" s="2295"/>
      <c r="U9" s="2295"/>
      <c r="V9" s="2296"/>
      <c r="AC9" s="296">
        <v>1</v>
      </c>
      <c r="AD9" s="161" t="s">
        <v>333</v>
      </c>
      <c r="AE9" s="161" t="s">
        <v>334</v>
      </c>
      <c r="AF9" s="161">
        <v>3</v>
      </c>
      <c r="AG9" s="161" t="s">
        <v>335</v>
      </c>
      <c r="AH9" s="161" t="s">
        <v>336</v>
      </c>
      <c r="AI9" s="161">
        <v>5</v>
      </c>
      <c r="AJ9" s="161" t="s">
        <v>337</v>
      </c>
      <c r="AK9" s="161" t="s">
        <v>338</v>
      </c>
      <c r="AL9" s="161">
        <v>7</v>
      </c>
      <c r="AM9" s="161" t="s">
        <v>339</v>
      </c>
      <c r="AN9" s="297" t="s">
        <v>340</v>
      </c>
      <c r="AR9" s="229"/>
    </row>
    <row r="10" spans="1:44" s="7" customFormat="1" ht="20.100000000000001" customHeight="1" thickBot="1" x14ac:dyDescent="0.25">
      <c r="A10" s="2294" t="s">
        <v>368</v>
      </c>
      <c r="B10" s="2295"/>
      <c r="C10" s="2295"/>
      <c r="D10" s="2295"/>
      <c r="E10" s="2295"/>
      <c r="F10" s="2295"/>
      <c r="G10" s="2295"/>
      <c r="H10" s="2295"/>
      <c r="I10" s="2295"/>
      <c r="J10" s="2295"/>
      <c r="K10" s="2295"/>
      <c r="L10" s="2295"/>
      <c r="M10" s="2295"/>
      <c r="N10" s="2295"/>
      <c r="O10" s="2295"/>
      <c r="P10" s="2295"/>
      <c r="Q10" s="2295"/>
      <c r="R10" s="2295"/>
      <c r="S10" s="2295"/>
      <c r="T10" s="2295"/>
      <c r="U10" s="2295"/>
      <c r="V10" s="2296"/>
      <c r="AC10" s="900"/>
      <c r="AD10" s="900"/>
      <c r="AE10" s="900"/>
      <c r="AF10" s="900"/>
      <c r="AG10" s="900"/>
      <c r="AH10" s="900"/>
      <c r="AI10" s="900"/>
      <c r="AJ10" s="900"/>
      <c r="AK10" s="900"/>
      <c r="AL10" s="900"/>
      <c r="AM10" s="900"/>
      <c r="AN10" s="900"/>
      <c r="AR10" s="229"/>
    </row>
    <row r="11" spans="1:44" s="971" customFormat="1" ht="20.100000000000001" customHeight="1" x14ac:dyDescent="0.2">
      <c r="A11" s="141" t="s">
        <v>363</v>
      </c>
      <c r="B11" s="947" t="s">
        <v>206</v>
      </c>
      <c r="C11" s="948" t="s">
        <v>45</v>
      </c>
      <c r="D11" s="949"/>
      <c r="E11" s="949"/>
      <c r="F11" s="981"/>
      <c r="G11" s="1203">
        <v>4</v>
      </c>
      <c r="H11" s="943">
        <f>G11*30</f>
        <v>120</v>
      </c>
      <c r="I11" s="107">
        <f>J11+K11+L11</f>
        <v>54</v>
      </c>
      <c r="J11" s="950">
        <v>36</v>
      </c>
      <c r="K11" s="950">
        <v>9</v>
      </c>
      <c r="L11" s="950">
        <v>9</v>
      </c>
      <c r="M11" s="114">
        <f>H11-I11</f>
        <v>66</v>
      </c>
      <c r="N11" s="87"/>
      <c r="O11" s="80"/>
      <c r="P11" s="80"/>
      <c r="Q11" s="80"/>
      <c r="R11" s="80"/>
      <c r="S11" s="80">
        <v>3</v>
      </c>
      <c r="T11" s="80"/>
      <c r="U11" s="80"/>
      <c r="V11" s="428"/>
      <c r="W11" s="969"/>
      <c r="X11" s="970"/>
      <c r="Y11" s="970"/>
      <c r="Z11" s="970"/>
      <c r="AR11" s="1095" t="s">
        <v>439</v>
      </c>
    </row>
    <row r="12" spans="1:44" s="971" customFormat="1" ht="20.25" customHeight="1" thickBot="1" x14ac:dyDescent="0.25">
      <c r="A12" s="604" t="s">
        <v>431</v>
      </c>
      <c r="B12" s="996" t="s">
        <v>38</v>
      </c>
      <c r="C12" s="997"/>
      <c r="D12" s="965" t="s">
        <v>408</v>
      </c>
      <c r="E12" s="332"/>
      <c r="F12" s="998"/>
      <c r="G12" s="1204"/>
      <c r="H12" s="2478" t="s">
        <v>436</v>
      </c>
      <c r="I12" s="2479"/>
      <c r="J12" s="2479"/>
      <c r="K12" s="2479"/>
      <c r="L12" s="2479"/>
      <c r="M12" s="2480"/>
      <c r="N12" s="975"/>
      <c r="O12" s="617"/>
      <c r="P12" s="617"/>
      <c r="Q12" s="617"/>
      <c r="R12" s="901" t="s">
        <v>435</v>
      </c>
      <c r="S12" s="901" t="s">
        <v>435</v>
      </c>
      <c r="T12" s="901"/>
      <c r="U12" s="901"/>
      <c r="V12" s="1035"/>
      <c r="AR12" s="1095" t="s">
        <v>462</v>
      </c>
    </row>
    <row r="13" spans="1:44" s="20" customFormat="1" ht="20.100000000000001" customHeight="1" thickBot="1" x14ac:dyDescent="0.25">
      <c r="A13" s="2433" t="s">
        <v>370</v>
      </c>
      <c r="B13" s="2245"/>
      <c r="C13" s="2245"/>
      <c r="D13" s="2245"/>
      <c r="E13" s="2245"/>
      <c r="F13" s="2245"/>
      <c r="G13" s="2245"/>
      <c r="H13" s="2262"/>
      <c r="I13" s="2262"/>
      <c r="J13" s="2262"/>
      <c r="K13" s="2262"/>
      <c r="L13" s="2262"/>
      <c r="M13" s="2262"/>
      <c r="N13" s="2262"/>
      <c r="O13" s="2262"/>
      <c r="P13" s="2262"/>
      <c r="Q13" s="2262"/>
      <c r="R13" s="2262"/>
      <c r="S13" s="2262"/>
      <c r="T13" s="2262"/>
      <c r="U13" s="2262"/>
      <c r="V13" s="2459"/>
      <c r="W13" s="899"/>
      <c r="X13" s="578"/>
      <c r="Y13" s="578"/>
      <c r="Z13" s="578"/>
      <c r="AR13" s="229"/>
    </row>
    <row r="14" spans="1:44" s="896" customFormat="1" ht="20.100000000000001" customHeight="1" x14ac:dyDescent="0.2">
      <c r="A14" s="936" t="s">
        <v>166</v>
      </c>
      <c r="B14" s="843" t="s">
        <v>456</v>
      </c>
      <c r="C14" s="166"/>
      <c r="D14" s="21">
        <v>5</v>
      </c>
      <c r="E14" s="21"/>
      <c r="F14" s="977"/>
      <c r="G14" s="1124">
        <v>3</v>
      </c>
      <c r="H14" s="166">
        <f>G14*30</f>
        <v>90</v>
      </c>
      <c r="I14" s="16">
        <v>30</v>
      </c>
      <c r="J14" s="16"/>
      <c r="K14" s="16"/>
      <c r="L14" s="16">
        <v>30</v>
      </c>
      <c r="M14" s="118">
        <f>H14-I14</f>
        <v>60</v>
      </c>
      <c r="N14" s="929"/>
      <c r="O14" s="58"/>
      <c r="P14" s="58"/>
      <c r="Q14" s="58"/>
      <c r="R14" s="107">
        <v>2</v>
      </c>
      <c r="S14" s="58"/>
      <c r="T14" s="58"/>
      <c r="U14" s="58"/>
      <c r="V14" s="114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R14" s="229" t="s">
        <v>443</v>
      </c>
    </row>
    <row r="15" spans="1:44" s="896" customFormat="1" ht="20.100000000000001" customHeight="1" thickBot="1" x14ac:dyDescent="0.25">
      <c r="A15" s="936" t="s">
        <v>167</v>
      </c>
      <c r="B15" s="843" t="s">
        <v>455</v>
      </c>
      <c r="C15" s="166"/>
      <c r="D15" s="21">
        <v>6</v>
      </c>
      <c r="E15" s="21"/>
      <c r="F15" s="977"/>
      <c r="G15" s="1124">
        <v>3</v>
      </c>
      <c r="H15" s="166">
        <f>G15*30</f>
        <v>90</v>
      </c>
      <c r="I15" s="16">
        <v>36</v>
      </c>
      <c r="J15" s="16"/>
      <c r="K15" s="16"/>
      <c r="L15" s="16">
        <v>36</v>
      </c>
      <c r="M15" s="118">
        <f>H15-I15</f>
        <v>54</v>
      </c>
      <c r="N15" s="929"/>
      <c r="O15" s="58"/>
      <c r="P15" s="58"/>
      <c r="Q15" s="58"/>
      <c r="R15" s="164"/>
      <c r="S15" s="58">
        <v>2</v>
      </c>
      <c r="T15" s="58"/>
      <c r="U15" s="58"/>
      <c r="V15" s="114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R15" s="229"/>
    </row>
    <row r="16" spans="1:44" s="27" customFormat="1" ht="20.100000000000001" customHeight="1" thickBot="1" x14ac:dyDescent="0.25">
      <c r="A16" s="2455" t="s">
        <v>364</v>
      </c>
      <c r="B16" s="2456"/>
      <c r="C16" s="2456"/>
      <c r="D16" s="2456"/>
      <c r="E16" s="2456"/>
      <c r="F16" s="2456"/>
      <c r="G16" s="2456"/>
      <c r="H16" s="2456"/>
      <c r="I16" s="2456"/>
      <c r="J16" s="2456"/>
      <c r="K16" s="2456"/>
      <c r="L16" s="2456"/>
      <c r="M16" s="2456"/>
      <c r="N16" s="2456"/>
      <c r="O16" s="2456"/>
      <c r="P16" s="2456"/>
      <c r="Q16" s="2456"/>
      <c r="R16" s="2456"/>
      <c r="S16" s="2456"/>
      <c r="T16" s="2456"/>
      <c r="U16" s="2456"/>
      <c r="V16" s="2460"/>
      <c r="W16" s="871"/>
      <c r="X16" s="290"/>
      <c r="Y16" s="290"/>
      <c r="Z16" s="290"/>
      <c r="AR16" s="1094"/>
    </row>
    <row r="17" spans="1:44" s="27" customFormat="1" ht="20.100000000000001" customHeight="1" thickBot="1" x14ac:dyDescent="0.25">
      <c r="A17" s="2455" t="s">
        <v>369</v>
      </c>
      <c r="B17" s="2456"/>
      <c r="C17" s="2456"/>
      <c r="D17" s="2456"/>
      <c r="E17" s="2456"/>
      <c r="F17" s="2456"/>
      <c r="G17" s="2456"/>
      <c r="H17" s="2456"/>
      <c r="I17" s="2456"/>
      <c r="J17" s="2456"/>
      <c r="K17" s="2456"/>
      <c r="L17" s="2456"/>
      <c r="M17" s="2456"/>
      <c r="N17" s="2456"/>
      <c r="O17" s="2456"/>
      <c r="P17" s="2456"/>
      <c r="Q17" s="2456"/>
      <c r="R17" s="2456"/>
      <c r="S17" s="2456"/>
      <c r="T17" s="2456"/>
      <c r="U17" s="2456"/>
      <c r="V17" s="2460"/>
      <c r="W17" s="871"/>
      <c r="X17" s="290"/>
      <c r="Y17" s="290"/>
      <c r="Z17" s="290"/>
      <c r="AR17" s="1094"/>
    </row>
    <row r="18" spans="1:44" s="20" customFormat="1" ht="20.100000000000001" customHeight="1" x14ac:dyDescent="0.2">
      <c r="A18" s="141" t="s">
        <v>318</v>
      </c>
      <c r="B18" s="848" t="s">
        <v>107</v>
      </c>
      <c r="C18" s="846" t="s">
        <v>44</v>
      </c>
      <c r="D18" s="23"/>
      <c r="E18" s="23"/>
      <c r="F18" s="505"/>
      <c r="G18" s="1126">
        <v>7.5</v>
      </c>
      <c r="H18" s="166">
        <f t="shared" ref="H18:H25" si="0">G18*30</f>
        <v>225</v>
      </c>
      <c r="I18" s="36">
        <f>SUM(J18:L18)</f>
        <v>105</v>
      </c>
      <c r="J18" s="24">
        <v>60</v>
      </c>
      <c r="K18" s="25">
        <v>30</v>
      </c>
      <c r="L18" s="25">
        <v>15</v>
      </c>
      <c r="M18" s="118">
        <f t="shared" ref="M18:M25" si="1">H18-I18</f>
        <v>120</v>
      </c>
      <c r="N18" s="87"/>
      <c r="O18" s="80"/>
      <c r="P18" s="80"/>
      <c r="Q18" s="80"/>
      <c r="R18" s="80">
        <v>7</v>
      </c>
      <c r="S18" s="80"/>
      <c r="T18" s="80"/>
      <c r="U18" s="578"/>
      <c r="V18" s="428"/>
      <c r="Y18" s="20" t="s">
        <v>344</v>
      </c>
      <c r="AR18" s="1094" t="s">
        <v>438</v>
      </c>
    </row>
    <row r="19" spans="1:44" s="27" customFormat="1" ht="20.100000000000001" customHeight="1" x14ac:dyDescent="0.2">
      <c r="A19" s="141" t="s">
        <v>319</v>
      </c>
      <c r="B19" s="848" t="s">
        <v>402</v>
      </c>
      <c r="C19" s="846"/>
      <c r="D19" s="23"/>
      <c r="E19" s="23"/>
      <c r="F19" s="270">
        <v>5</v>
      </c>
      <c r="G19" s="1125">
        <v>1</v>
      </c>
      <c r="H19" s="166">
        <f t="shared" si="0"/>
        <v>30</v>
      </c>
      <c r="I19" s="36">
        <f>SUM(J19:L19)</f>
        <v>15</v>
      </c>
      <c r="J19" s="24"/>
      <c r="K19" s="25"/>
      <c r="L19" s="25">
        <v>15</v>
      </c>
      <c r="M19" s="118">
        <f t="shared" si="1"/>
        <v>15</v>
      </c>
      <c r="N19" s="87"/>
      <c r="O19" s="80"/>
      <c r="P19" s="80"/>
      <c r="Q19" s="80"/>
      <c r="R19" s="80">
        <v>1</v>
      </c>
      <c r="S19" s="80"/>
      <c r="T19" s="80"/>
      <c r="U19" s="578"/>
      <c r="V19" s="428"/>
      <c r="Y19" s="27" t="s">
        <v>344</v>
      </c>
      <c r="AR19" s="1094" t="s">
        <v>438</v>
      </c>
    </row>
    <row r="20" spans="1:44" s="27" customFormat="1" ht="20.100000000000001" customHeight="1" x14ac:dyDescent="0.2">
      <c r="A20" s="141" t="s">
        <v>320</v>
      </c>
      <c r="B20" s="848" t="s">
        <v>72</v>
      </c>
      <c r="C20" s="847" t="s">
        <v>44</v>
      </c>
      <c r="D20" s="29"/>
      <c r="E20" s="29"/>
      <c r="F20" s="505"/>
      <c r="G20" s="1126">
        <v>5</v>
      </c>
      <c r="H20" s="865">
        <f t="shared" si="0"/>
        <v>150</v>
      </c>
      <c r="I20" s="25">
        <f>J20+K20+L20</f>
        <v>60</v>
      </c>
      <c r="J20" s="25">
        <v>30</v>
      </c>
      <c r="K20" s="25">
        <v>15</v>
      </c>
      <c r="L20" s="25">
        <v>15</v>
      </c>
      <c r="M20" s="866">
        <f t="shared" si="1"/>
        <v>90</v>
      </c>
      <c r="N20" s="87"/>
      <c r="O20" s="80"/>
      <c r="P20" s="80"/>
      <c r="Q20" s="80"/>
      <c r="R20" s="80">
        <v>4</v>
      </c>
      <c r="S20" s="80"/>
      <c r="T20" s="80"/>
      <c r="U20" s="80"/>
      <c r="V20" s="428"/>
      <c r="Y20" s="27" t="s">
        <v>344</v>
      </c>
      <c r="AR20" s="1094" t="s">
        <v>438</v>
      </c>
    </row>
    <row r="21" spans="1:44" s="27" customFormat="1" ht="20.100000000000001" customHeight="1" x14ac:dyDescent="0.2">
      <c r="A21" s="141" t="s">
        <v>322</v>
      </c>
      <c r="B21" s="848" t="s">
        <v>76</v>
      </c>
      <c r="C21" s="846" t="s">
        <v>44</v>
      </c>
      <c r="D21" s="23"/>
      <c r="E21" s="23"/>
      <c r="F21" s="505"/>
      <c r="G21" s="1126">
        <v>4.5</v>
      </c>
      <c r="H21" s="165">
        <f t="shared" si="0"/>
        <v>135</v>
      </c>
      <c r="I21" s="269">
        <f>SUM(J21:L21)</f>
        <v>60</v>
      </c>
      <c r="J21" s="24">
        <v>30</v>
      </c>
      <c r="K21" s="25">
        <v>15</v>
      </c>
      <c r="L21" s="25">
        <v>15</v>
      </c>
      <c r="M21" s="118">
        <f t="shared" si="1"/>
        <v>75</v>
      </c>
      <c r="N21" s="69"/>
      <c r="O21" s="21"/>
      <c r="P21" s="21"/>
      <c r="Q21" s="21"/>
      <c r="R21" s="21">
        <v>4</v>
      </c>
      <c r="S21" s="75"/>
      <c r="T21" s="21"/>
      <c r="U21" s="21"/>
      <c r="V21" s="70"/>
      <c r="Y21" s="27" t="s">
        <v>344</v>
      </c>
      <c r="AB21" s="20"/>
      <c r="AC21" s="296">
        <v>1</v>
      </c>
      <c r="AD21" s="161" t="s">
        <v>333</v>
      </c>
      <c r="AE21" s="161" t="s">
        <v>334</v>
      </c>
      <c r="AF21" s="161">
        <v>3</v>
      </c>
      <c r="AG21" s="161" t="s">
        <v>335</v>
      </c>
      <c r="AH21" s="161" t="s">
        <v>336</v>
      </c>
      <c r="AI21" s="161">
        <v>5</v>
      </c>
      <c r="AJ21" s="161" t="s">
        <v>337</v>
      </c>
      <c r="AK21" s="161" t="s">
        <v>338</v>
      </c>
      <c r="AL21" s="161">
        <v>7</v>
      </c>
      <c r="AM21" s="161" t="s">
        <v>339</v>
      </c>
      <c r="AN21" s="297" t="s">
        <v>340</v>
      </c>
      <c r="AR21" s="1094" t="s">
        <v>438</v>
      </c>
    </row>
    <row r="22" spans="1:44" s="27" customFormat="1" ht="20.100000000000001" customHeight="1" x14ac:dyDescent="0.2">
      <c r="A22" s="141" t="s">
        <v>323</v>
      </c>
      <c r="B22" s="848" t="s">
        <v>69</v>
      </c>
      <c r="C22" s="846"/>
      <c r="D22" s="23" t="s">
        <v>44</v>
      </c>
      <c r="E22" s="23"/>
      <c r="F22" s="505"/>
      <c r="G22" s="1187">
        <v>4.5</v>
      </c>
      <c r="H22" s="876">
        <f t="shared" si="0"/>
        <v>135</v>
      </c>
      <c r="I22" s="877">
        <f>J22+K22+L22</f>
        <v>60</v>
      </c>
      <c r="J22" s="877">
        <v>30</v>
      </c>
      <c r="K22" s="877">
        <v>30</v>
      </c>
      <c r="L22" s="877"/>
      <c r="M22" s="878">
        <f t="shared" si="1"/>
        <v>75</v>
      </c>
      <c r="N22" s="87"/>
      <c r="O22" s="80"/>
      <c r="P22" s="80"/>
      <c r="Q22" s="80"/>
      <c r="R22" s="80">
        <v>4</v>
      </c>
      <c r="S22" s="80"/>
      <c r="T22" s="80"/>
      <c r="U22" s="80"/>
      <c r="V22" s="428"/>
      <c r="AR22" s="1094" t="s">
        <v>438</v>
      </c>
    </row>
    <row r="23" spans="1:44" s="27" customFormat="1" ht="20.100000000000001" customHeight="1" x14ac:dyDescent="0.2">
      <c r="A23" s="141" t="s">
        <v>325</v>
      </c>
      <c r="B23" s="848" t="s">
        <v>79</v>
      </c>
      <c r="C23" s="850" t="s">
        <v>45</v>
      </c>
      <c r="D23" s="37"/>
      <c r="E23" s="37"/>
      <c r="F23" s="143"/>
      <c r="G23" s="1126">
        <v>7.5</v>
      </c>
      <c r="H23" s="865">
        <f t="shared" si="0"/>
        <v>225</v>
      </c>
      <c r="I23" s="25">
        <f>J23+K23+L23</f>
        <v>108</v>
      </c>
      <c r="J23" s="25">
        <v>54</v>
      </c>
      <c r="K23" s="25"/>
      <c r="L23" s="25">
        <v>54</v>
      </c>
      <c r="M23" s="866">
        <f t="shared" si="1"/>
        <v>117</v>
      </c>
      <c r="N23" s="69"/>
      <c r="O23" s="21"/>
      <c r="P23" s="21"/>
      <c r="Q23" s="21"/>
      <c r="R23" s="21"/>
      <c r="S23" s="21">
        <v>6</v>
      </c>
      <c r="T23" s="21"/>
      <c r="U23" s="179"/>
      <c r="V23" s="70"/>
      <c r="AB23" s="20" t="s">
        <v>346</v>
      </c>
      <c r="AC23" s="20" t="e">
        <f>COUNTIF(#REF!,AC$9)</f>
        <v>#REF!</v>
      </c>
      <c r="AD23" s="20" t="e">
        <f>COUNTIF(#REF!,AD$9)</f>
        <v>#REF!</v>
      </c>
      <c r="AE23" s="20" t="e">
        <f>COUNTIF(#REF!,AE$9)</f>
        <v>#REF!</v>
      </c>
      <c r="AF23" s="20" t="e">
        <f>COUNTIF(#REF!,AF$9)</f>
        <v>#REF!</v>
      </c>
      <c r="AG23" s="20" t="e">
        <f>COUNTIF(#REF!,AG$9)</f>
        <v>#REF!</v>
      </c>
      <c r="AH23" s="20" t="e">
        <f>COUNTIF(#REF!,AH$9)</f>
        <v>#REF!</v>
      </c>
      <c r="AI23" s="20" t="e">
        <f>COUNTIF(#REF!,AI$9)</f>
        <v>#REF!</v>
      </c>
      <c r="AJ23" s="20" t="e">
        <f>COUNTIF(#REF!,AJ$9)</f>
        <v>#REF!</v>
      </c>
      <c r="AK23" s="20" t="e">
        <f>COUNTIF(#REF!,AK$9)</f>
        <v>#REF!</v>
      </c>
      <c r="AL23" s="20" t="e">
        <f>COUNTIF(#REF!,AL$9)</f>
        <v>#REF!</v>
      </c>
      <c r="AM23" s="20" t="e">
        <f>COUNTIF(#REF!,AM$9)</f>
        <v>#REF!</v>
      </c>
      <c r="AN23" s="20" t="e">
        <f>COUNTIF(#REF!,AN$9)</f>
        <v>#REF!</v>
      </c>
      <c r="AR23" s="1094" t="s">
        <v>438</v>
      </c>
    </row>
    <row r="24" spans="1:44" s="27" customFormat="1" ht="20.100000000000001" customHeight="1" x14ac:dyDescent="0.2">
      <c r="A24" s="141" t="s">
        <v>326</v>
      </c>
      <c r="B24" s="1212" t="s">
        <v>404</v>
      </c>
      <c r="C24" s="939" t="s">
        <v>45</v>
      </c>
      <c r="D24" s="282"/>
      <c r="E24" s="282"/>
      <c r="F24" s="1006"/>
      <c r="G24" s="1126">
        <v>6</v>
      </c>
      <c r="H24" s="865">
        <f t="shared" si="0"/>
        <v>180</v>
      </c>
      <c r="I24" s="25">
        <f>J24+K24+L24</f>
        <v>90</v>
      </c>
      <c r="J24" s="25">
        <v>54</v>
      </c>
      <c r="K24" s="25"/>
      <c r="L24" s="25">
        <v>36</v>
      </c>
      <c r="M24" s="866">
        <f t="shared" si="1"/>
        <v>90</v>
      </c>
      <c r="N24" s="87"/>
      <c r="O24" s="80"/>
      <c r="P24" s="80"/>
      <c r="Q24" s="80"/>
      <c r="R24" s="80"/>
      <c r="S24" s="80">
        <v>5</v>
      </c>
      <c r="T24" s="80"/>
      <c r="U24" s="80"/>
      <c r="V24" s="428"/>
      <c r="AR24" s="1094" t="s">
        <v>438</v>
      </c>
    </row>
    <row r="25" spans="1:44" s="27" customFormat="1" ht="22.5" customHeight="1" thickBot="1" x14ac:dyDescent="0.25">
      <c r="A25" s="313" t="s">
        <v>327</v>
      </c>
      <c r="B25" s="1212" t="s">
        <v>405</v>
      </c>
      <c r="C25" s="1206"/>
      <c r="D25" s="123"/>
      <c r="E25" s="123"/>
      <c r="F25" s="1207" t="s">
        <v>45</v>
      </c>
      <c r="G25" s="1208">
        <v>1</v>
      </c>
      <c r="H25" s="1209">
        <f t="shared" si="0"/>
        <v>30</v>
      </c>
      <c r="I25" s="212">
        <f>SUM(J25:L25)</f>
        <v>18</v>
      </c>
      <c r="J25" s="327"/>
      <c r="K25" s="328"/>
      <c r="L25" s="328">
        <v>18</v>
      </c>
      <c r="M25" s="233">
        <f t="shared" si="1"/>
        <v>12</v>
      </c>
      <c r="N25" s="975"/>
      <c r="O25" s="617"/>
      <c r="P25" s="617"/>
      <c r="Q25" s="617"/>
      <c r="R25" s="617"/>
      <c r="S25" s="617">
        <v>1</v>
      </c>
      <c r="T25" s="617"/>
      <c r="U25" s="1210"/>
      <c r="V25" s="1211"/>
      <c r="AR25" s="1094" t="s">
        <v>438</v>
      </c>
    </row>
    <row r="26" spans="1:44" s="896" customFormat="1" ht="20.100000000000001" customHeight="1" thickBot="1" x14ac:dyDescent="0.25">
      <c r="A26" s="2461" t="s">
        <v>371</v>
      </c>
      <c r="B26" s="2462"/>
      <c r="C26" s="2462"/>
      <c r="D26" s="2462"/>
      <c r="E26" s="2462"/>
      <c r="F26" s="2462"/>
      <c r="G26" s="2462"/>
      <c r="H26" s="2462"/>
      <c r="I26" s="2462"/>
      <c r="J26" s="2462"/>
      <c r="K26" s="2462"/>
      <c r="L26" s="2462"/>
      <c r="M26" s="2462"/>
      <c r="N26" s="2462"/>
      <c r="O26" s="2462"/>
      <c r="P26" s="2462"/>
      <c r="Q26" s="2462"/>
      <c r="R26" s="2462"/>
      <c r="S26" s="2462"/>
      <c r="T26" s="2462"/>
      <c r="U26" s="2462"/>
      <c r="V26" s="2463"/>
      <c r="AR26" s="229"/>
    </row>
    <row r="27" spans="1:44" s="27" customFormat="1" ht="42" customHeight="1" x14ac:dyDescent="0.2">
      <c r="A27" s="890" t="s">
        <v>380</v>
      </c>
      <c r="B27" s="933" t="s">
        <v>453</v>
      </c>
      <c r="C27" s="935"/>
      <c r="D27" s="55" t="s">
        <v>44</v>
      </c>
      <c r="E27" s="511"/>
      <c r="F27" s="1009"/>
      <c r="G27" s="1203">
        <v>4.5</v>
      </c>
      <c r="H27" s="165">
        <f>G27*30</f>
        <v>135</v>
      </c>
      <c r="I27" s="107">
        <f>J27+K27+L27</f>
        <v>60</v>
      </c>
      <c r="J27" s="57">
        <v>30</v>
      </c>
      <c r="K27" s="59"/>
      <c r="L27" s="59">
        <v>30</v>
      </c>
      <c r="M27" s="114">
        <f>H27-I27</f>
        <v>75</v>
      </c>
      <c r="N27" s="906"/>
      <c r="O27" s="510"/>
      <c r="P27" s="59"/>
      <c r="Q27" s="59"/>
      <c r="R27" s="59">
        <v>4</v>
      </c>
      <c r="S27" s="59"/>
      <c r="T27" s="510"/>
      <c r="U27" s="510"/>
      <c r="V27" s="927"/>
      <c r="AR27" s="229" t="s">
        <v>438</v>
      </c>
    </row>
    <row r="28" spans="1:44" s="27" customFormat="1" ht="39.75" customHeight="1" thickBot="1" x14ac:dyDescent="0.25">
      <c r="A28" s="1115" t="s">
        <v>381</v>
      </c>
      <c r="B28" s="1191" t="s">
        <v>454</v>
      </c>
      <c r="C28" s="1020"/>
      <c r="D28" s="1192" t="s">
        <v>45</v>
      </c>
      <c r="E28" s="1192"/>
      <c r="F28" s="1193"/>
      <c r="G28" s="1205">
        <v>4</v>
      </c>
      <c r="H28" s="1194">
        <f>G28*30</f>
        <v>120</v>
      </c>
      <c r="I28" s="1195">
        <f>J28+K28+L28</f>
        <v>54</v>
      </c>
      <c r="J28" s="1196">
        <v>36</v>
      </c>
      <c r="K28" s="1197"/>
      <c r="L28" s="1197">
        <v>18</v>
      </c>
      <c r="M28" s="927">
        <f>H28-I28</f>
        <v>66</v>
      </c>
      <c r="N28" s="975"/>
      <c r="O28" s="617"/>
      <c r="P28" s="617"/>
      <c r="Q28" s="617"/>
      <c r="R28" s="1198"/>
      <c r="S28" s="145">
        <v>3</v>
      </c>
      <c r="T28" s="617"/>
      <c r="U28" s="617"/>
      <c r="V28" s="1199"/>
      <c r="AR28" s="229" t="s">
        <v>438</v>
      </c>
    </row>
    <row r="29" spans="1:44" s="27" customFormat="1" ht="20.100000000000001" customHeight="1" thickBot="1" x14ac:dyDescent="0.25">
      <c r="A29" s="2416" t="s">
        <v>195</v>
      </c>
      <c r="B29" s="2417"/>
      <c r="C29" s="2417"/>
      <c r="D29" s="2417"/>
      <c r="E29" s="2417"/>
      <c r="F29" s="2417"/>
      <c r="G29" s="2417"/>
      <c r="H29" s="2417"/>
      <c r="I29" s="2417"/>
      <c r="J29" s="2417"/>
      <c r="K29" s="2417"/>
      <c r="L29" s="2417"/>
      <c r="M29" s="2417"/>
      <c r="N29" s="2417"/>
      <c r="O29" s="2417"/>
      <c r="P29" s="2417"/>
      <c r="Q29" s="2417"/>
      <c r="R29" s="2417"/>
      <c r="S29" s="2417"/>
      <c r="T29" s="2417"/>
      <c r="U29" s="2417"/>
      <c r="V29" s="2464"/>
      <c r="AR29" s="1094"/>
    </row>
    <row r="30" spans="1:44" s="27" customFormat="1" ht="20.100000000000001" customHeight="1" thickBot="1" x14ac:dyDescent="0.35">
      <c r="A30" s="1173" t="s">
        <v>202</v>
      </c>
      <c r="B30" s="1174" t="s">
        <v>87</v>
      </c>
      <c r="C30" s="1175"/>
      <c r="D30" s="127">
        <v>6</v>
      </c>
      <c r="E30" s="127"/>
      <c r="F30" s="1183"/>
      <c r="G30" s="1189">
        <v>4.5</v>
      </c>
      <c r="H30" s="918">
        <f>G30*30</f>
        <v>135</v>
      </c>
      <c r="I30" s="1200"/>
      <c r="J30" s="1200"/>
      <c r="K30" s="1200"/>
      <c r="L30" s="1200"/>
      <c r="M30" s="1177"/>
      <c r="N30" s="1178"/>
      <c r="O30" s="1179"/>
      <c r="P30" s="1179"/>
      <c r="Q30" s="1179"/>
      <c r="R30" s="1179"/>
      <c r="S30" s="1201"/>
      <c r="T30" s="1202"/>
      <c r="U30" s="1200"/>
      <c r="V30" s="1182"/>
      <c r="Y30" s="27" t="s">
        <v>344</v>
      </c>
      <c r="AR30" s="1094" t="s">
        <v>438</v>
      </c>
    </row>
    <row r="31" spans="1:44" s="27" customFormat="1" ht="30" customHeight="1" thickBot="1" x14ac:dyDescent="0.25">
      <c r="A31" s="2407" t="s">
        <v>116</v>
      </c>
      <c r="B31" s="2477"/>
      <c r="C31" s="104"/>
      <c r="D31" s="76"/>
      <c r="E31" s="76"/>
      <c r="F31" s="920"/>
      <c r="G31" s="985">
        <f>G32+G33</f>
        <v>60</v>
      </c>
      <c r="H31" s="1013">
        <f t="shared" ref="H31:V31" si="2">H32+H33</f>
        <v>1800</v>
      </c>
      <c r="I31" s="1119">
        <f t="shared" si="2"/>
        <v>750</v>
      </c>
      <c r="J31" s="1119">
        <f t="shared" si="2"/>
        <v>360</v>
      </c>
      <c r="K31" s="1119">
        <f t="shared" si="2"/>
        <v>99</v>
      </c>
      <c r="L31" s="1119">
        <f t="shared" si="2"/>
        <v>291</v>
      </c>
      <c r="M31" s="1118">
        <f t="shared" si="2"/>
        <v>915</v>
      </c>
      <c r="N31" s="1013">
        <f t="shared" si="2"/>
        <v>0</v>
      </c>
      <c r="O31" s="1119">
        <f t="shared" si="2"/>
        <v>0</v>
      </c>
      <c r="P31" s="1119">
        <f t="shared" si="2"/>
        <v>0</v>
      </c>
      <c r="Q31" s="1119">
        <f t="shared" si="2"/>
        <v>0</v>
      </c>
      <c r="R31" s="1119">
        <f t="shared" si="2"/>
        <v>26</v>
      </c>
      <c r="S31" s="1119">
        <f t="shared" si="2"/>
        <v>20</v>
      </c>
      <c r="T31" s="1119">
        <f t="shared" si="2"/>
        <v>0</v>
      </c>
      <c r="U31" s="1119">
        <f t="shared" si="2"/>
        <v>0</v>
      </c>
      <c r="V31" s="1118">
        <f t="shared" si="2"/>
        <v>0</v>
      </c>
      <c r="AR31" s="1094"/>
    </row>
    <row r="32" spans="1:44" s="41" customFormat="1" ht="20.100000000000001" customHeight="1" thickBot="1" x14ac:dyDescent="0.25">
      <c r="A32" s="2445" t="s">
        <v>437</v>
      </c>
      <c r="B32" s="2465"/>
      <c r="C32" s="1152"/>
      <c r="D32" s="1077"/>
      <c r="E32" s="1078"/>
      <c r="F32" s="1184"/>
      <c r="G32" s="1190">
        <f>SUM(G11:G12,G18:G25)+G30</f>
        <v>45.5</v>
      </c>
      <c r="H32" s="1155">
        <f t="shared" ref="H32:V32" si="3">SUM(H11:H12,H18:H25)+H30</f>
        <v>1365</v>
      </c>
      <c r="I32" s="1079">
        <f t="shared" si="3"/>
        <v>570</v>
      </c>
      <c r="J32" s="1079">
        <f t="shared" si="3"/>
        <v>294</v>
      </c>
      <c r="K32" s="1079">
        <f t="shared" si="3"/>
        <v>99</v>
      </c>
      <c r="L32" s="1079">
        <f t="shared" si="3"/>
        <v>177</v>
      </c>
      <c r="M32" s="1153">
        <f t="shared" si="3"/>
        <v>660</v>
      </c>
      <c r="N32" s="1155">
        <f t="shared" si="3"/>
        <v>0</v>
      </c>
      <c r="O32" s="1079">
        <f t="shared" si="3"/>
        <v>0</v>
      </c>
      <c r="P32" s="1079">
        <f t="shared" si="3"/>
        <v>0</v>
      </c>
      <c r="Q32" s="1079">
        <f t="shared" si="3"/>
        <v>0</v>
      </c>
      <c r="R32" s="1079">
        <f t="shared" si="3"/>
        <v>20</v>
      </c>
      <c r="S32" s="1079">
        <f t="shared" si="3"/>
        <v>15</v>
      </c>
      <c r="T32" s="1079">
        <f t="shared" si="3"/>
        <v>0</v>
      </c>
      <c r="U32" s="1079">
        <f t="shared" si="3"/>
        <v>0</v>
      </c>
      <c r="V32" s="1153">
        <f t="shared" si="3"/>
        <v>0</v>
      </c>
      <c r="W32" s="20"/>
      <c r="AR32" s="229"/>
    </row>
    <row r="33" spans="1:44" s="27" customFormat="1" ht="20.25" customHeight="1" thickBot="1" x14ac:dyDescent="0.25">
      <c r="A33" s="2285" t="s">
        <v>367</v>
      </c>
      <c r="B33" s="2466"/>
      <c r="C33" s="104"/>
      <c r="D33" s="76"/>
      <c r="E33" s="76"/>
      <c r="F33" s="920"/>
      <c r="G33" s="985">
        <f>SUM(G14:G15,G27:G28)</f>
        <v>14.5</v>
      </c>
      <c r="H33" s="1120">
        <f t="shared" ref="H33:V33" si="4">SUM(H14:H15,H27:H28)</f>
        <v>435</v>
      </c>
      <c r="I33" s="1120">
        <f t="shared" si="4"/>
        <v>180</v>
      </c>
      <c r="J33" s="1120">
        <f t="shared" si="4"/>
        <v>66</v>
      </c>
      <c r="K33" s="1120">
        <f t="shared" si="4"/>
        <v>0</v>
      </c>
      <c r="L33" s="1120">
        <f t="shared" si="4"/>
        <v>114</v>
      </c>
      <c r="M33" s="1120">
        <f t="shared" si="4"/>
        <v>255</v>
      </c>
      <c r="N33" s="1120">
        <f t="shared" si="4"/>
        <v>0</v>
      </c>
      <c r="O33" s="1120">
        <f t="shared" si="4"/>
        <v>0</v>
      </c>
      <c r="P33" s="1120">
        <f t="shared" si="4"/>
        <v>0</v>
      </c>
      <c r="Q33" s="1120">
        <f t="shared" si="4"/>
        <v>0</v>
      </c>
      <c r="R33" s="1120">
        <f t="shared" si="4"/>
        <v>6</v>
      </c>
      <c r="S33" s="1120">
        <f t="shared" si="4"/>
        <v>5</v>
      </c>
      <c r="T33" s="1120">
        <f t="shared" si="4"/>
        <v>0</v>
      </c>
      <c r="U33" s="1120">
        <f t="shared" si="4"/>
        <v>0</v>
      </c>
      <c r="V33" s="1120">
        <f t="shared" si="4"/>
        <v>0</v>
      </c>
      <c r="W33" s="20">
        <f>G33*30</f>
        <v>435</v>
      </c>
      <c r="AR33" s="1094"/>
    </row>
    <row r="34" spans="1:44" ht="21.75" customHeight="1" x14ac:dyDescent="0.2">
      <c r="Z34" s="5" t="e">
        <f>#REF!+#REF!</f>
        <v>#REF!</v>
      </c>
    </row>
    <row r="35" spans="1:44" ht="19.5" thickBot="1" x14ac:dyDescent="0.25">
      <c r="C35" s="74"/>
      <c r="D35" s="352"/>
      <c r="E35" s="353"/>
      <c r="F35" s="74"/>
      <c r="G35" s="352"/>
      <c r="Y35" s="5" t="s">
        <v>345</v>
      </c>
      <c r="Z35" s="5" t="e">
        <f>Z34-0.65-0.2</f>
        <v>#REF!</v>
      </c>
    </row>
    <row r="36" spans="1:44" ht="19.5" thickBot="1" x14ac:dyDescent="0.25">
      <c r="A36" s="2294" t="s">
        <v>360</v>
      </c>
      <c r="B36" s="2295"/>
      <c r="C36" s="2295"/>
      <c r="D36" s="2295"/>
      <c r="E36" s="2295"/>
      <c r="F36" s="2295"/>
      <c r="G36" s="2295"/>
      <c r="H36" s="2295"/>
      <c r="I36" s="2295"/>
      <c r="J36" s="2295"/>
      <c r="K36" s="2295"/>
      <c r="L36" s="2295"/>
      <c r="M36" s="2295"/>
      <c r="N36" s="2295"/>
      <c r="O36" s="2295"/>
      <c r="P36" s="2295"/>
      <c r="Q36" s="2295"/>
      <c r="R36" s="2295"/>
      <c r="S36" s="2295"/>
      <c r="T36" s="2295"/>
      <c r="U36" s="2295"/>
      <c r="V36" s="2296"/>
      <c r="W36" s="7"/>
      <c r="X36" s="7"/>
      <c r="Y36" s="7"/>
      <c r="Z36" s="7"/>
      <c r="AA36" s="7"/>
      <c r="AB36" s="7"/>
      <c r="AC36" s="296">
        <v>1</v>
      </c>
      <c r="AD36" s="161" t="s">
        <v>333</v>
      </c>
      <c r="AE36" s="161" t="s">
        <v>334</v>
      </c>
      <c r="AF36" s="161">
        <v>3</v>
      </c>
      <c r="AG36" s="161" t="s">
        <v>335</v>
      </c>
      <c r="AH36" s="161" t="s">
        <v>336</v>
      </c>
      <c r="AI36" s="161">
        <v>5</v>
      </c>
      <c r="AJ36" s="161" t="s">
        <v>337</v>
      </c>
      <c r="AK36" s="161" t="s">
        <v>338</v>
      </c>
      <c r="AL36" s="161">
        <v>7</v>
      </c>
      <c r="AM36" s="161" t="s">
        <v>339</v>
      </c>
      <c r="AN36" s="297" t="s">
        <v>340</v>
      </c>
      <c r="AO36" s="7"/>
      <c r="AP36" s="7"/>
      <c r="AQ36" s="7"/>
      <c r="AR36" s="229"/>
    </row>
    <row r="37" spans="1:44" ht="19.5" thickBot="1" x14ac:dyDescent="0.25">
      <c r="A37" s="2294" t="s">
        <v>368</v>
      </c>
      <c r="B37" s="2295"/>
      <c r="C37" s="2295"/>
      <c r="D37" s="2295"/>
      <c r="E37" s="2295"/>
      <c r="F37" s="2295"/>
      <c r="G37" s="2295"/>
      <c r="H37" s="2295"/>
      <c r="I37" s="2295"/>
      <c r="J37" s="2295"/>
      <c r="K37" s="2295"/>
      <c r="L37" s="2295"/>
      <c r="M37" s="2295"/>
      <c r="N37" s="2295"/>
      <c r="O37" s="2295"/>
      <c r="P37" s="2295"/>
      <c r="Q37" s="2295"/>
      <c r="R37" s="2295"/>
      <c r="S37" s="2295"/>
      <c r="T37" s="2295"/>
      <c r="U37" s="2295"/>
      <c r="V37" s="2296"/>
      <c r="W37" s="7"/>
      <c r="X37" s="7"/>
      <c r="Y37" s="7"/>
      <c r="Z37" s="7"/>
      <c r="AA37" s="7"/>
      <c r="AB37" s="7"/>
      <c r="AC37" s="900"/>
      <c r="AD37" s="900"/>
      <c r="AE37" s="900"/>
      <c r="AF37" s="900"/>
      <c r="AG37" s="900"/>
      <c r="AH37" s="900"/>
      <c r="AI37" s="900"/>
      <c r="AJ37" s="900"/>
      <c r="AK37" s="900"/>
      <c r="AL37" s="900"/>
      <c r="AM37" s="900"/>
      <c r="AN37" s="900"/>
      <c r="AO37" s="7"/>
      <c r="AP37" s="7"/>
      <c r="AQ37" s="7"/>
      <c r="AR37" s="229"/>
    </row>
    <row r="38" spans="1:44" s="262" customFormat="1" ht="19.5" thickBot="1" x14ac:dyDescent="0.25">
      <c r="A38" s="604" t="s">
        <v>431</v>
      </c>
      <c r="B38" s="996" t="s">
        <v>38</v>
      </c>
      <c r="C38" s="997"/>
      <c r="D38" s="965" t="s">
        <v>408</v>
      </c>
      <c r="E38" s="332"/>
      <c r="F38" s="998"/>
      <c r="G38" s="1204"/>
      <c r="H38" s="2478" t="s">
        <v>436</v>
      </c>
      <c r="I38" s="2479"/>
      <c r="J38" s="2479"/>
      <c r="K38" s="2479"/>
      <c r="L38" s="2479"/>
      <c r="M38" s="2480"/>
      <c r="N38" s="975"/>
      <c r="O38" s="617"/>
      <c r="P38" s="617"/>
      <c r="Q38" s="617"/>
      <c r="R38" s="901" t="s">
        <v>435</v>
      </c>
      <c r="S38" s="901"/>
      <c r="T38" s="901"/>
      <c r="U38" s="901"/>
      <c r="V38" s="1035"/>
      <c r="W38" s="971"/>
      <c r="X38" s="971"/>
      <c r="Y38" s="971"/>
      <c r="Z38" s="971"/>
      <c r="AA38" s="971"/>
      <c r="AB38" s="971"/>
      <c r="AC38" s="971"/>
      <c r="AD38" s="971"/>
      <c r="AE38" s="971"/>
      <c r="AF38" s="971"/>
      <c r="AG38" s="971"/>
      <c r="AH38" s="971"/>
      <c r="AI38" s="971"/>
      <c r="AJ38" s="971"/>
      <c r="AK38" s="971"/>
      <c r="AL38" s="971"/>
      <c r="AM38" s="971"/>
      <c r="AN38" s="971"/>
      <c r="AO38" s="971"/>
      <c r="AP38" s="971"/>
      <c r="AQ38" s="971"/>
      <c r="AR38" s="1095"/>
    </row>
    <row r="39" spans="1:44" s="262" customFormat="1" ht="19.5" thickBot="1" x14ac:dyDescent="0.25">
      <c r="A39" s="2433" t="s">
        <v>370</v>
      </c>
      <c r="B39" s="2245"/>
      <c r="C39" s="2245"/>
      <c r="D39" s="2245"/>
      <c r="E39" s="2245"/>
      <c r="F39" s="2245"/>
      <c r="G39" s="2245"/>
      <c r="H39" s="2262"/>
      <c r="I39" s="2262"/>
      <c r="J39" s="2262"/>
      <c r="K39" s="2262"/>
      <c r="L39" s="2262"/>
      <c r="M39" s="2262"/>
      <c r="N39" s="2262"/>
      <c r="O39" s="2262"/>
      <c r="P39" s="2262"/>
      <c r="Q39" s="2262"/>
      <c r="R39" s="2262"/>
      <c r="S39" s="2262"/>
      <c r="T39" s="2262"/>
      <c r="U39" s="2262"/>
      <c r="V39" s="2459"/>
      <c r="W39" s="899"/>
      <c r="X39" s="578"/>
      <c r="Y39" s="578"/>
      <c r="Z39" s="578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29"/>
    </row>
    <row r="40" spans="1:44" s="262" customFormat="1" ht="19.5" thickBot="1" x14ac:dyDescent="0.25">
      <c r="A40" s="936" t="s">
        <v>166</v>
      </c>
      <c r="B40" s="843" t="s">
        <v>456</v>
      </c>
      <c r="C40" s="166"/>
      <c r="D40" s="21">
        <v>5</v>
      </c>
      <c r="E40" s="21"/>
      <c r="F40" s="977"/>
      <c r="G40" s="1124">
        <v>3</v>
      </c>
      <c r="H40" s="166">
        <f>G40*30</f>
        <v>90</v>
      </c>
      <c r="I40" s="16">
        <v>30</v>
      </c>
      <c r="J40" s="16"/>
      <c r="K40" s="16"/>
      <c r="L40" s="16">
        <v>30</v>
      </c>
      <c r="M40" s="118">
        <f>H40-I40</f>
        <v>60</v>
      </c>
      <c r="N40" s="929"/>
      <c r="O40" s="58"/>
      <c r="P40" s="58"/>
      <c r="Q40" s="58"/>
      <c r="R40" s="107">
        <v>2</v>
      </c>
      <c r="S40" s="58"/>
      <c r="T40" s="58"/>
      <c r="U40" s="58"/>
      <c r="V40" s="114"/>
      <c r="W40" s="896"/>
      <c r="X40" s="896"/>
      <c r="Y40" s="896"/>
      <c r="Z40" s="896"/>
      <c r="AA40" s="896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896"/>
      <c r="AP40" s="896"/>
      <c r="AQ40" s="896"/>
      <c r="AR40" s="229"/>
    </row>
    <row r="41" spans="1:44" s="262" customFormat="1" ht="19.5" thickBot="1" x14ac:dyDescent="0.25">
      <c r="A41" s="2455" t="s">
        <v>364</v>
      </c>
      <c r="B41" s="2456"/>
      <c r="C41" s="2456"/>
      <c r="D41" s="2456"/>
      <c r="E41" s="2456"/>
      <c r="F41" s="2456"/>
      <c r="G41" s="2456"/>
      <c r="H41" s="2456"/>
      <c r="I41" s="2456"/>
      <c r="J41" s="2456"/>
      <c r="K41" s="2456"/>
      <c r="L41" s="2456"/>
      <c r="M41" s="2456"/>
      <c r="N41" s="2456"/>
      <c r="O41" s="2456"/>
      <c r="P41" s="2456"/>
      <c r="Q41" s="2456"/>
      <c r="R41" s="2456"/>
      <c r="S41" s="2456"/>
      <c r="T41" s="2456"/>
      <c r="U41" s="2456"/>
      <c r="V41" s="2460"/>
      <c r="W41" s="871"/>
      <c r="X41" s="290"/>
      <c r="Y41" s="290"/>
      <c r="Z41" s="290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1094"/>
    </row>
    <row r="42" spans="1:44" s="262" customFormat="1" ht="19.5" thickBot="1" x14ac:dyDescent="0.25">
      <c r="A42" s="2455" t="s">
        <v>369</v>
      </c>
      <c r="B42" s="2456"/>
      <c r="C42" s="2456"/>
      <c r="D42" s="2456"/>
      <c r="E42" s="2456"/>
      <c r="F42" s="2456"/>
      <c r="G42" s="2456"/>
      <c r="H42" s="2456"/>
      <c r="I42" s="2456"/>
      <c r="J42" s="2456"/>
      <c r="K42" s="2456"/>
      <c r="L42" s="2456"/>
      <c r="M42" s="2456"/>
      <c r="N42" s="2456"/>
      <c r="O42" s="2456"/>
      <c r="P42" s="2456"/>
      <c r="Q42" s="2456"/>
      <c r="R42" s="2456"/>
      <c r="S42" s="2456"/>
      <c r="T42" s="2456"/>
      <c r="U42" s="2456"/>
      <c r="V42" s="2460"/>
      <c r="W42" s="871"/>
      <c r="X42" s="290"/>
      <c r="Y42" s="290"/>
      <c r="Z42" s="290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1094"/>
    </row>
    <row r="43" spans="1:44" s="262" customFormat="1" x14ac:dyDescent="0.2">
      <c r="A43" s="141" t="s">
        <v>318</v>
      </c>
      <c r="B43" s="848" t="s">
        <v>107</v>
      </c>
      <c r="C43" s="846" t="s">
        <v>44</v>
      </c>
      <c r="D43" s="23"/>
      <c r="E43" s="23"/>
      <c r="F43" s="505"/>
      <c r="G43" s="1126">
        <v>7.5</v>
      </c>
      <c r="H43" s="166">
        <f>G43*30</f>
        <v>225</v>
      </c>
      <c r="I43" s="36">
        <f>SUM(J43:L43)</f>
        <v>105</v>
      </c>
      <c r="J43" s="24">
        <v>60</v>
      </c>
      <c r="K43" s="25">
        <v>30</v>
      </c>
      <c r="L43" s="25">
        <v>15</v>
      </c>
      <c r="M43" s="118">
        <f>H43-I43</f>
        <v>120</v>
      </c>
      <c r="N43" s="87"/>
      <c r="O43" s="80"/>
      <c r="P43" s="80"/>
      <c r="Q43" s="80"/>
      <c r="R43" s="80">
        <v>7</v>
      </c>
      <c r="S43" s="80"/>
      <c r="T43" s="80"/>
      <c r="U43" s="578"/>
      <c r="V43" s="428"/>
      <c r="W43" s="20"/>
      <c r="X43" s="20"/>
      <c r="Y43" s="20" t="s">
        <v>344</v>
      </c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094"/>
    </row>
    <row r="44" spans="1:44" s="262" customFormat="1" x14ac:dyDescent="0.2">
      <c r="A44" s="141" t="s">
        <v>319</v>
      </c>
      <c r="B44" s="848" t="s">
        <v>402</v>
      </c>
      <c r="C44" s="846"/>
      <c r="D44" s="23"/>
      <c r="E44" s="23"/>
      <c r="F44" s="270">
        <v>5</v>
      </c>
      <c r="G44" s="1125">
        <v>1</v>
      </c>
      <c r="H44" s="166">
        <f>G44*30</f>
        <v>30</v>
      </c>
      <c r="I44" s="36">
        <f>SUM(J44:L44)</f>
        <v>15</v>
      </c>
      <c r="J44" s="24"/>
      <c r="K44" s="25"/>
      <c r="L44" s="25">
        <v>15</v>
      </c>
      <c r="M44" s="118">
        <f>H44-I44</f>
        <v>15</v>
      </c>
      <c r="N44" s="87"/>
      <c r="O44" s="80"/>
      <c r="P44" s="80"/>
      <c r="Q44" s="80"/>
      <c r="R44" s="80">
        <v>1</v>
      </c>
      <c r="S44" s="80"/>
      <c r="T44" s="80"/>
      <c r="U44" s="578"/>
      <c r="V44" s="428"/>
      <c r="W44" s="27"/>
      <c r="X44" s="27"/>
      <c r="Y44" s="27" t="s">
        <v>344</v>
      </c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1094"/>
    </row>
    <row r="45" spans="1:44" s="262" customFormat="1" x14ac:dyDescent="0.2">
      <c r="A45" s="141" t="s">
        <v>320</v>
      </c>
      <c r="B45" s="848" t="s">
        <v>72</v>
      </c>
      <c r="C45" s="847" t="s">
        <v>44</v>
      </c>
      <c r="D45" s="29"/>
      <c r="E45" s="29"/>
      <c r="F45" s="505"/>
      <c r="G45" s="1126">
        <v>5</v>
      </c>
      <c r="H45" s="865">
        <f>G45*30</f>
        <v>150</v>
      </c>
      <c r="I45" s="25">
        <f>J45+K45+L45</f>
        <v>60</v>
      </c>
      <c r="J45" s="25">
        <v>30</v>
      </c>
      <c r="K45" s="25">
        <v>15</v>
      </c>
      <c r="L45" s="25">
        <v>15</v>
      </c>
      <c r="M45" s="866">
        <f>H45-I45</f>
        <v>90</v>
      </c>
      <c r="N45" s="87"/>
      <c r="O45" s="80"/>
      <c r="P45" s="80"/>
      <c r="Q45" s="80"/>
      <c r="R45" s="80">
        <v>4</v>
      </c>
      <c r="S45" s="80"/>
      <c r="T45" s="80"/>
      <c r="U45" s="80"/>
      <c r="V45" s="428"/>
      <c r="W45" s="27"/>
      <c r="X45" s="27"/>
      <c r="Y45" s="27" t="s">
        <v>344</v>
      </c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1094"/>
    </row>
    <row r="46" spans="1:44" x14ac:dyDescent="0.2">
      <c r="A46" s="141" t="s">
        <v>322</v>
      </c>
      <c r="B46" s="848" t="s">
        <v>76</v>
      </c>
      <c r="C46" s="846" t="s">
        <v>44</v>
      </c>
      <c r="D46" s="23"/>
      <c r="E46" s="23"/>
      <c r="F46" s="505"/>
      <c r="G46" s="1126">
        <v>4.5</v>
      </c>
      <c r="H46" s="165">
        <f>G46*30</f>
        <v>135</v>
      </c>
      <c r="I46" s="269">
        <f>SUM(J46:L46)</f>
        <v>60</v>
      </c>
      <c r="J46" s="24">
        <v>30</v>
      </c>
      <c r="K46" s="25">
        <v>15</v>
      </c>
      <c r="L46" s="25">
        <v>15</v>
      </c>
      <c r="M46" s="118">
        <f>H46-I46</f>
        <v>75</v>
      </c>
      <c r="N46" s="69"/>
      <c r="O46" s="21"/>
      <c r="P46" s="21"/>
      <c r="Q46" s="21"/>
      <c r="R46" s="21">
        <v>4</v>
      </c>
      <c r="S46" s="75"/>
      <c r="T46" s="21"/>
      <c r="U46" s="21"/>
      <c r="V46" s="70"/>
      <c r="W46" s="27"/>
      <c r="X46" s="27"/>
      <c r="Y46" s="27" t="s">
        <v>344</v>
      </c>
      <c r="Z46" s="27"/>
      <c r="AA46" s="27"/>
      <c r="AB46" s="20"/>
      <c r="AC46" s="296">
        <v>1</v>
      </c>
      <c r="AD46" s="161" t="s">
        <v>333</v>
      </c>
      <c r="AE46" s="161" t="s">
        <v>334</v>
      </c>
      <c r="AF46" s="161">
        <v>3</v>
      </c>
      <c r="AG46" s="161" t="s">
        <v>335</v>
      </c>
      <c r="AH46" s="161" t="s">
        <v>336</v>
      </c>
      <c r="AI46" s="161">
        <v>5</v>
      </c>
      <c r="AJ46" s="161" t="s">
        <v>337</v>
      </c>
      <c r="AK46" s="161" t="s">
        <v>338</v>
      </c>
      <c r="AL46" s="161">
        <v>7</v>
      </c>
      <c r="AM46" s="161" t="s">
        <v>339</v>
      </c>
      <c r="AN46" s="297" t="s">
        <v>340</v>
      </c>
      <c r="AO46" s="27"/>
      <c r="AP46" s="27"/>
      <c r="AQ46" s="27"/>
      <c r="AR46" s="1094"/>
    </row>
    <row r="47" spans="1:44" ht="19.5" thickBot="1" x14ac:dyDescent="0.25">
      <c r="A47" s="141" t="s">
        <v>323</v>
      </c>
      <c r="B47" s="848" t="s">
        <v>69</v>
      </c>
      <c r="C47" s="846"/>
      <c r="D47" s="23" t="s">
        <v>44</v>
      </c>
      <c r="E47" s="23"/>
      <c r="F47" s="505"/>
      <c r="G47" s="1187">
        <v>4.5</v>
      </c>
      <c r="H47" s="876">
        <f>G47*30</f>
        <v>135</v>
      </c>
      <c r="I47" s="877">
        <f>J47+K47+L47</f>
        <v>60</v>
      </c>
      <c r="J47" s="877">
        <v>30</v>
      </c>
      <c r="K47" s="877">
        <v>30</v>
      </c>
      <c r="L47" s="877"/>
      <c r="M47" s="878">
        <f>H47-I47</f>
        <v>75</v>
      </c>
      <c r="N47" s="87"/>
      <c r="O47" s="80"/>
      <c r="P47" s="80"/>
      <c r="Q47" s="80"/>
      <c r="R47" s="80">
        <v>4</v>
      </c>
      <c r="S47" s="80"/>
      <c r="T47" s="80"/>
      <c r="U47" s="80"/>
      <c r="V47" s="428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1094"/>
    </row>
    <row r="48" spans="1:44" ht="19.5" thickBot="1" x14ac:dyDescent="0.25">
      <c r="A48" s="2461" t="s">
        <v>371</v>
      </c>
      <c r="B48" s="2462"/>
      <c r="C48" s="2462"/>
      <c r="D48" s="2462"/>
      <c r="E48" s="2462"/>
      <c r="F48" s="2462"/>
      <c r="G48" s="2462"/>
      <c r="H48" s="2462"/>
      <c r="I48" s="2462"/>
      <c r="J48" s="2462"/>
      <c r="K48" s="2462"/>
      <c r="L48" s="2462"/>
      <c r="M48" s="2462"/>
      <c r="N48" s="2462"/>
      <c r="O48" s="2462"/>
      <c r="P48" s="2462"/>
      <c r="Q48" s="2462"/>
      <c r="R48" s="2462"/>
      <c r="S48" s="2462"/>
      <c r="T48" s="2462"/>
      <c r="U48" s="2462"/>
      <c r="V48" s="2463"/>
      <c r="W48" s="896"/>
      <c r="X48" s="896"/>
      <c r="Y48" s="896"/>
      <c r="Z48" s="896"/>
      <c r="AA48" s="896"/>
      <c r="AB48" s="896"/>
      <c r="AC48" s="896"/>
      <c r="AD48" s="896"/>
      <c r="AE48" s="896"/>
      <c r="AF48" s="896"/>
      <c r="AG48" s="896"/>
      <c r="AH48" s="896"/>
      <c r="AI48" s="896"/>
      <c r="AJ48" s="896"/>
      <c r="AK48" s="896"/>
      <c r="AL48" s="896"/>
      <c r="AM48" s="896"/>
      <c r="AN48" s="896"/>
      <c r="AO48" s="896"/>
      <c r="AP48" s="896"/>
      <c r="AQ48" s="896"/>
      <c r="AR48" s="229"/>
    </row>
    <row r="49" spans="1:44" ht="38.25" thickBot="1" x14ac:dyDescent="0.25">
      <c r="A49" s="890" t="s">
        <v>380</v>
      </c>
      <c r="B49" s="933" t="s">
        <v>453</v>
      </c>
      <c r="C49" s="935"/>
      <c r="D49" s="55" t="s">
        <v>44</v>
      </c>
      <c r="E49" s="511"/>
      <c r="F49" s="1009"/>
      <c r="G49" s="1203">
        <v>4.5</v>
      </c>
      <c r="H49" s="165">
        <f>G49*30</f>
        <v>135</v>
      </c>
      <c r="I49" s="107">
        <f>J49+K49+L49</f>
        <v>60</v>
      </c>
      <c r="J49" s="57">
        <v>30</v>
      </c>
      <c r="K49" s="59"/>
      <c r="L49" s="59">
        <v>30</v>
      </c>
      <c r="M49" s="114">
        <f>H49-I49</f>
        <v>75</v>
      </c>
      <c r="N49" s="906"/>
      <c r="O49" s="510"/>
      <c r="P49" s="59"/>
      <c r="Q49" s="59"/>
      <c r="R49" s="59">
        <v>4</v>
      </c>
      <c r="S49" s="59"/>
      <c r="T49" s="510"/>
      <c r="U49" s="510"/>
      <c r="V49" s="9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29"/>
    </row>
    <row r="50" spans="1:44" ht="19.5" thickBot="1" x14ac:dyDescent="0.25">
      <c r="A50" s="2416" t="s">
        <v>195</v>
      </c>
      <c r="B50" s="2417"/>
      <c r="C50" s="2417"/>
      <c r="D50" s="2417"/>
      <c r="E50" s="2417"/>
      <c r="F50" s="2417"/>
      <c r="G50" s="2417"/>
      <c r="H50" s="2417"/>
      <c r="I50" s="2417"/>
      <c r="J50" s="2417"/>
      <c r="K50" s="2417"/>
      <c r="L50" s="2417"/>
      <c r="M50" s="2417"/>
      <c r="N50" s="2417"/>
      <c r="O50" s="2417"/>
      <c r="P50" s="2417"/>
      <c r="Q50" s="2417"/>
      <c r="R50" s="2417"/>
      <c r="S50" s="2417"/>
      <c r="T50" s="2417"/>
      <c r="U50" s="2417"/>
      <c r="V50" s="2464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1094"/>
    </row>
    <row r="51" spans="1:44" ht="20.25" thickBot="1" x14ac:dyDescent="0.25">
      <c r="A51" s="2407" t="s">
        <v>116</v>
      </c>
      <c r="B51" s="2477"/>
      <c r="C51" s="104"/>
      <c r="D51" s="76"/>
      <c r="E51" s="76"/>
      <c r="F51" s="920"/>
      <c r="G51" s="985">
        <f t="shared" ref="G51:V51" si="5">G52+G53</f>
        <v>30</v>
      </c>
      <c r="H51" s="1013">
        <f t="shared" si="5"/>
        <v>900</v>
      </c>
      <c r="I51" s="1119">
        <f t="shared" si="5"/>
        <v>390</v>
      </c>
      <c r="J51" s="1119">
        <f t="shared" si="5"/>
        <v>180</v>
      </c>
      <c r="K51" s="1119">
        <f t="shared" si="5"/>
        <v>90</v>
      </c>
      <c r="L51" s="1119">
        <f t="shared" si="5"/>
        <v>120</v>
      </c>
      <c r="M51" s="1118">
        <f t="shared" si="5"/>
        <v>510</v>
      </c>
      <c r="N51" s="1013">
        <f t="shared" si="5"/>
        <v>0</v>
      </c>
      <c r="O51" s="1119">
        <f t="shared" si="5"/>
        <v>0</v>
      </c>
      <c r="P51" s="1119">
        <f t="shared" si="5"/>
        <v>0</v>
      </c>
      <c r="Q51" s="1119">
        <f t="shared" si="5"/>
        <v>0</v>
      </c>
      <c r="R51" s="1119">
        <f t="shared" si="5"/>
        <v>26</v>
      </c>
      <c r="S51" s="1119">
        <f t="shared" si="5"/>
        <v>0</v>
      </c>
      <c r="T51" s="1119">
        <f t="shared" si="5"/>
        <v>0</v>
      </c>
      <c r="U51" s="1119">
        <f t="shared" si="5"/>
        <v>0</v>
      </c>
      <c r="V51" s="1118">
        <f t="shared" si="5"/>
        <v>0</v>
      </c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1094"/>
    </row>
    <row r="52" spans="1:44" ht="19.5" thickBot="1" x14ac:dyDescent="0.25">
      <c r="A52" s="2445" t="s">
        <v>437</v>
      </c>
      <c r="B52" s="2465"/>
      <c r="C52" s="1152"/>
      <c r="D52" s="1077"/>
      <c r="E52" s="1078"/>
      <c r="F52" s="1184"/>
      <c r="G52" s="1190">
        <f>SUM(G38:G38,G43:G47)</f>
        <v>22.5</v>
      </c>
      <c r="H52" s="1185">
        <f t="shared" ref="H52:V52" si="6">SUM(H38:H38,H43:H47)</f>
        <v>675</v>
      </c>
      <c r="I52" s="1185">
        <f t="shared" si="6"/>
        <v>300</v>
      </c>
      <c r="J52" s="1185">
        <f t="shared" si="6"/>
        <v>150</v>
      </c>
      <c r="K52" s="1185">
        <f t="shared" si="6"/>
        <v>90</v>
      </c>
      <c r="L52" s="1185">
        <f t="shared" si="6"/>
        <v>60</v>
      </c>
      <c r="M52" s="1185">
        <f t="shared" si="6"/>
        <v>375</v>
      </c>
      <c r="N52" s="1185">
        <f t="shared" si="6"/>
        <v>0</v>
      </c>
      <c r="O52" s="1185">
        <f t="shared" si="6"/>
        <v>0</v>
      </c>
      <c r="P52" s="1185">
        <f t="shared" si="6"/>
        <v>0</v>
      </c>
      <c r="Q52" s="1185">
        <f t="shared" si="6"/>
        <v>0</v>
      </c>
      <c r="R52" s="1185">
        <f t="shared" si="6"/>
        <v>20</v>
      </c>
      <c r="S52" s="1185">
        <f t="shared" si="6"/>
        <v>0</v>
      </c>
      <c r="T52" s="1185">
        <f t="shared" si="6"/>
        <v>0</v>
      </c>
      <c r="U52" s="1185">
        <f t="shared" si="6"/>
        <v>0</v>
      </c>
      <c r="V52" s="1185">
        <f t="shared" si="6"/>
        <v>0</v>
      </c>
      <c r="W52" s="20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229"/>
    </row>
    <row r="53" spans="1:44" ht="19.5" thickBot="1" x14ac:dyDescent="0.25">
      <c r="A53" s="2285" t="s">
        <v>367</v>
      </c>
      <c r="B53" s="2466"/>
      <c r="C53" s="104"/>
      <c r="D53" s="76"/>
      <c r="E53" s="76"/>
      <c r="F53" s="920"/>
      <c r="G53" s="985">
        <f t="shared" ref="G53:V53" si="7">SUM(G40:G40,G49:G49)</f>
        <v>7.5</v>
      </c>
      <c r="H53" s="1120">
        <f t="shared" si="7"/>
        <v>225</v>
      </c>
      <c r="I53" s="1120">
        <f t="shared" si="7"/>
        <v>90</v>
      </c>
      <c r="J53" s="1120">
        <f t="shared" si="7"/>
        <v>30</v>
      </c>
      <c r="K53" s="1120">
        <f t="shared" si="7"/>
        <v>0</v>
      </c>
      <c r="L53" s="1120">
        <f t="shared" si="7"/>
        <v>60</v>
      </c>
      <c r="M53" s="1120">
        <f t="shared" si="7"/>
        <v>135</v>
      </c>
      <c r="N53" s="1120">
        <f t="shared" si="7"/>
        <v>0</v>
      </c>
      <c r="O53" s="1120">
        <f t="shared" si="7"/>
        <v>0</v>
      </c>
      <c r="P53" s="1120">
        <f t="shared" si="7"/>
        <v>0</v>
      </c>
      <c r="Q53" s="1120">
        <f t="shared" si="7"/>
        <v>0</v>
      </c>
      <c r="R53" s="1120">
        <f t="shared" si="7"/>
        <v>6</v>
      </c>
      <c r="S53" s="1120">
        <f t="shared" si="7"/>
        <v>0</v>
      </c>
      <c r="T53" s="1120">
        <f t="shared" si="7"/>
        <v>0</v>
      </c>
      <c r="U53" s="1120">
        <f t="shared" si="7"/>
        <v>0</v>
      </c>
      <c r="V53" s="1120">
        <f t="shared" si="7"/>
        <v>0</v>
      </c>
      <c r="W53" s="20">
        <f>G53*30</f>
        <v>225</v>
      </c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1094"/>
    </row>
    <row r="54" spans="1:44" ht="51.75" customHeight="1" x14ac:dyDescent="0.2"/>
    <row r="55" spans="1:44" ht="19.5" thickBot="1" x14ac:dyDescent="0.25"/>
    <row r="56" spans="1:44" ht="19.5" thickBot="1" x14ac:dyDescent="0.25">
      <c r="A56" s="2294" t="s">
        <v>360</v>
      </c>
      <c r="B56" s="2295"/>
      <c r="C56" s="2295"/>
      <c r="D56" s="2295"/>
      <c r="E56" s="2295"/>
      <c r="F56" s="2295"/>
      <c r="G56" s="2295"/>
      <c r="H56" s="2295"/>
      <c r="I56" s="2295"/>
      <c r="J56" s="2295"/>
      <c r="K56" s="2295"/>
      <c r="L56" s="2295"/>
      <c r="M56" s="2295"/>
      <c r="N56" s="2295"/>
      <c r="O56" s="2295"/>
      <c r="P56" s="2295"/>
      <c r="Q56" s="2295"/>
      <c r="R56" s="2295"/>
      <c r="S56" s="2295"/>
      <c r="T56" s="2295"/>
      <c r="U56" s="2295"/>
      <c r="V56" s="2296"/>
      <c r="W56" s="7"/>
      <c r="X56" s="7"/>
      <c r="Y56" s="7"/>
      <c r="Z56" s="7"/>
      <c r="AA56" s="7"/>
      <c r="AB56" s="7"/>
      <c r="AC56" s="296">
        <v>1</v>
      </c>
      <c r="AD56" s="161" t="s">
        <v>333</v>
      </c>
      <c r="AE56" s="161" t="s">
        <v>334</v>
      </c>
      <c r="AF56" s="161">
        <v>3</v>
      </c>
      <c r="AG56" s="161" t="s">
        <v>335</v>
      </c>
      <c r="AH56" s="161" t="s">
        <v>336</v>
      </c>
      <c r="AI56" s="161">
        <v>5</v>
      </c>
      <c r="AJ56" s="161" t="s">
        <v>337</v>
      </c>
      <c r="AK56" s="161" t="s">
        <v>338</v>
      </c>
      <c r="AL56" s="161">
        <v>7</v>
      </c>
      <c r="AM56" s="161" t="s">
        <v>339</v>
      </c>
      <c r="AN56" s="297" t="s">
        <v>340</v>
      </c>
      <c r="AO56" s="7"/>
      <c r="AP56" s="7"/>
      <c r="AQ56" s="7"/>
      <c r="AR56" s="229"/>
    </row>
    <row r="57" spans="1:44" ht="19.5" thickBot="1" x14ac:dyDescent="0.25">
      <c r="A57" s="2294" t="s">
        <v>368</v>
      </c>
      <c r="B57" s="2295"/>
      <c r="C57" s="2295"/>
      <c r="D57" s="2295"/>
      <c r="E57" s="2295"/>
      <c r="F57" s="2295"/>
      <c r="G57" s="2295"/>
      <c r="H57" s="2295"/>
      <c r="I57" s="2295"/>
      <c r="J57" s="2295"/>
      <c r="K57" s="2295"/>
      <c r="L57" s="2295"/>
      <c r="M57" s="2295"/>
      <c r="N57" s="2295"/>
      <c r="O57" s="2295"/>
      <c r="P57" s="2295"/>
      <c r="Q57" s="2295"/>
      <c r="R57" s="2295"/>
      <c r="S57" s="2295"/>
      <c r="T57" s="2295"/>
      <c r="U57" s="2295"/>
      <c r="V57" s="2296"/>
      <c r="W57" s="7"/>
      <c r="X57" s="7"/>
      <c r="Y57" s="7"/>
      <c r="Z57" s="7"/>
      <c r="AA57" s="7"/>
      <c r="AB57" s="7"/>
      <c r="AC57" s="900"/>
      <c r="AD57" s="900"/>
      <c r="AE57" s="900"/>
      <c r="AF57" s="900"/>
      <c r="AG57" s="900"/>
      <c r="AH57" s="900"/>
      <c r="AI57" s="900"/>
      <c r="AJ57" s="900"/>
      <c r="AK57" s="900"/>
      <c r="AL57" s="900"/>
      <c r="AM57" s="900"/>
      <c r="AN57" s="900"/>
      <c r="AO57" s="7"/>
      <c r="AP57" s="7"/>
      <c r="AQ57" s="7"/>
      <c r="AR57" s="229"/>
    </row>
    <row r="58" spans="1:44" x14ac:dyDescent="0.2">
      <c r="A58" s="141" t="s">
        <v>363</v>
      </c>
      <c r="B58" s="947" t="s">
        <v>206</v>
      </c>
      <c r="C58" s="948" t="s">
        <v>45</v>
      </c>
      <c r="D58" s="949"/>
      <c r="E58" s="949"/>
      <c r="F58" s="981"/>
      <c r="G58" s="1203">
        <v>4</v>
      </c>
      <c r="H58" s="943">
        <f>G58*30</f>
        <v>120</v>
      </c>
      <c r="I58" s="107">
        <f>J58+K58+L58</f>
        <v>54</v>
      </c>
      <c r="J58" s="950">
        <v>36</v>
      </c>
      <c r="K58" s="950">
        <v>9</v>
      </c>
      <c r="L58" s="950">
        <v>9</v>
      </c>
      <c r="M58" s="114">
        <f>H58-I58</f>
        <v>66</v>
      </c>
      <c r="N58" s="87"/>
      <c r="O58" s="80"/>
      <c r="P58" s="80"/>
      <c r="Q58" s="80"/>
      <c r="R58" s="80"/>
      <c r="S58" s="80">
        <v>3</v>
      </c>
      <c r="T58" s="80"/>
      <c r="U58" s="80"/>
      <c r="V58" s="428"/>
      <c r="W58" s="969"/>
      <c r="X58" s="970"/>
      <c r="Y58" s="970"/>
      <c r="Z58" s="970"/>
      <c r="AA58" s="971"/>
      <c r="AB58" s="971"/>
      <c r="AC58" s="971"/>
      <c r="AD58" s="971"/>
      <c r="AE58" s="971"/>
      <c r="AF58" s="971"/>
      <c r="AG58" s="971"/>
      <c r="AH58" s="971"/>
      <c r="AI58" s="971"/>
      <c r="AJ58" s="971"/>
      <c r="AK58" s="971"/>
      <c r="AL58" s="971"/>
      <c r="AM58" s="971"/>
      <c r="AN58" s="971"/>
      <c r="AO58" s="971"/>
      <c r="AP58" s="971"/>
      <c r="AQ58" s="971"/>
    </row>
    <row r="59" spans="1:44" ht="19.5" thickBot="1" x14ac:dyDescent="0.25">
      <c r="A59" s="604" t="s">
        <v>431</v>
      </c>
      <c r="B59" s="996" t="s">
        <v>38</v>
      </c>
      <c r="C59" s="997"/>
      <c r="D59" s="965" t="s">
        <v>408</v>
      </c>
      <c r="E59" s="332"/>
      <c r="F59" s="998"/>
      <c r="G59" s="1204"/>
      <c r="H59" s="2478" t="s">
        <v>436</v>
      </c>
      <c r="I59" s="2479"/>
      <c r="J59" s="2479"/>
      <c r="K59" s="2479"/>
      <c r="L59" s="2479"/>
      <c r="M59" s="2480"/>
      <c r="N59" s="975"/>
      <c r="O59" s="617"/>
      <c r="P59" s="617"/>
      <c r="Q59" s="617"/>
      <c r="R59" s="901"/>
      <c r="S59" s="901" t="s">
        <v>435</v>
      </c>
      <c r="T59" s="901"/>
      <c r="U59" s="901"/>
      <c r="V59" s="1035"/>
      <c r="W59" s="971"/>
      <c r="X59" s="971"/>
      <c r="Y59" s="971"/>
      <c r="Z59" s="971"/>
      <c r="AA59" s="971"/>
      <c r="AB59" s="971"/>
      <c r="AC59" s="971"/>
      <c r="AD59" s="971"/>
      <c r="AE59" s="971"/>
      <c r="AF59" s="971"/>
      <c r="AG59" s="971"/>
      <c r="AH59" s="971"/>
      <c r="AI59" s="971"/>
      <c r="AJ59" s="971"/>
      <c r="AK59" s="971"/>
      <c r="AL59" s="971"/>
      <c r="AM59" s="971"/>
      <c r="AN59" s="971"/>
      <c r="AO59" s="971"/>
      <c r="AP59" s="971"/>
      <c r="AQ59" s="971"/>
    </row>
    <row r="60" spans="1:44" ht="19.5" thickBot="1" x14ac:dyDescent="0.25">
      <c r="A60" s="2433" t="s">
        <v>370</v>
      </c>
      <c r="B60" s="2245"/>
      <c r="C60" s="2245"/>
      <c r="D60" s="2245"/>
      <c r="E60" s="2245"/>
      <c r="F60" s="2245"/>
      <c r="G60" s="2245"/>
      <c r="H60" s="2262"/>
      <c r="I60" s="2262"/>
      <c r="J60" s="2262"/>
      <c r="K60" s="2262"/>
      <c r="L60" s="2262"/>
      <c r="M60" s="2262"/>
      <c r="N60" s="2262"/>
      <c r="O60" s="2262"/>
      <c r="P60" s="2262"/>
      <c r="Q60" s="2262"/>
      <c r="R60" s="2262"/>
      <c r="S60" s="2262"/>
      <c r="T60" s="2262"/>
      <c r="U60" s="2262"/>
      <c r="V60" s="2459"/>
      <c r="W60" s="899"/>
      <c r="X60" s="578"/>
      <c r="Y60" s="578"/>
      <c r="Z60" s="578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29"/>
    </row>
    <row r="61" spans="1:44" ht="19.5" thickBot="1" x14ac:dyDescent="0.25">
      <c r="A61" s="936" t="s">
        <v>167</v>
      </c>
      <c r="B61" s="843" t="s">
        <v>455</v>
      </c>
      <c r="C61" s="166"/>
      <c r="D61" s="21">
        <v>6</v>
      </c>
      <c r="E61" s="21"/>
      <c r="F61" s="977"/>
      <c r="G61" s="1124">
        <v>3</v>
      </c>
      <c r="H61" s="166">
        <f>G61*30</f>
        <v>90</v>
      </c>
      <c r="I61" s="16">
        <v>36</v>
      </c>
      <c r="J61" s="16"/>
      <c r="K61" s="16"/>
      <c r="L61" s="16">
        <v>36</v>
      </c>
      <c r="M61" s="118">
        <f>H61-I61</f>
        <v>54</v>
      </c>
      <c r="N61" s="929"/>
      <c r="O61" s="58"/>
      <c r="P61" s="58"/>
      <c r="Q61" s="58"/>
      <c r="R61" s="164"/>
      <c r="S61" s="58">
        <v>2</v>
      </c>
      <c r="T61" s="58"/>
      <c r="U61" s="58"/>
      <c r="V61" s="114"/>
      <c r="W61" s="896"/>
      <c r="X61" s="896"/>
      <c r="Y61" s="896"/>
      <c r="Z61" s="896"/>
      <c r="AA61" s="896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896"/>
      <c r="AP61" s="896"/>
      <c r="AQ61" s="896"/>
      <c r="AR61" s="229"/>
    </row>
    <row r="62" spans="1:44" ht="19.5" thickBot="1" x14ac:dyDescent="0.25">
      <c r="A62" s="2455" t="s">
        <v>364</v>
      </c>
      <c r="B62" s="2456"/>
      <c r="C62" s="2456"/>
      <c r="D62" s="2456"/>
      <c r="E62" s="2456"/>
      <c r="F62" s="2456"/>
      <c r="G62" s="2456"/>
      <c r="H62" s="2456"/>
      <c r="I62" s="2456"/>
      <c r="J62" s="2456"/>
      <c r="K62" s="2456"/>
      <c r="L62" s="2456"/>
      <c r="M62" s="2456"/>
      <c r="N62" s="2456"/>
      <c r="O62" s="2456"/>
      <c r="P62" s="2456"/>
      <c r="Q62" s="2456"/>
      <c r="R62" s="2456"/>
      <c r="S62" s="2456"/>
      <c r="T62" s="2456"/>
      <c r="U62" s="2456"/>
      <c r="V62" s="2460"/>
      <c r="W62" s="871"/>
      <c r="X62" s="290"/>
      <c r="Y62" s="290"/>
      <c r="Z62" s="290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1094"/>
    </row>
    <row r="63" spans="1:44" ht="19.5" thickBot="1" x14ac:dyDescent="0.25">
      <c r="A63" s="2455" t="s">
        <v>369</v>
      </c>
      <c r="B63" s="2456"/>
      <c r="C63" s="2456"/>
      <c r="D63" s="2456"/>
      <c r="E63" s="2456"/>
      <c r="F63" s="2456"/>
      <c r="G63" s="2456"/>
      <c r="H63" s="2456"/>
      <c r="I63" s="2456"/>
      <c r="J63" s="2456"/>
      <c r="K63" s="2456"/>
      <c r="L63" s="2456"/>
      <c r="M63" s="2456"/>
      <c r="N63" s="2456"/>
      <c r="O63" s="2456"/>
      <c r="P63" s="2456"/>
      <c r="Q63" s="2456"/>
      <c r="R63" s="2456"/>
      <c r="S63" s="2456"/>
      <c r="T63" s="2456"/>
      <c r="U63" s="2456"/>
      <c r="V63" s="2460"/>
      <c r="W63" s="871"/>
      <c r="X63" s="290"/>
      <c r="Y63" s="290"/>
      <c r="Z63" s="290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1094"/>
    </row>
    <row r="64" spans="1:44" x14ac:dyDescent="0.2">
      <c r="A64" s="141" t="s">
        <v>325</v>
      </c>
      <c r="B64" s="848" t="s">
        <v>79</v>
      </c>
      <c r="C64" s="850" t="s">
        <v>45</v>
      </c>
      <c r="D64" s="37"/>
      <c r="E64" s="37"/>
      <c r="F64" s="143"/>
      <c r="G64" s="1126">
        <v>7.5</v>
      </c>
      <c r="H64" s="865">
        <f>G64*30</f>
        <v>225</v>
      </c>
      <c r="I64" s="25">
        <f>J64+K64+L64</f>
        <v>108</v>
      </c>
      <c r="J64" s="25">
        <v>54</v>
      </c>
      <c r="K64" s="25"/>
      <c r="L64" s="25">
        <v>54</v>
      </c>
      <c r="M64" s="866">
        <f>H64-I64</f>
        <v>117</v>
      </c>
      <c r="N64" s="69"/>
      <c r="O64" s="21"/>
      <c r="P64" s="21"/>
      <c r="Q64" s="21"/>
      <c r="R64" s="21"/>
      <c r="S64" s="21">
        <v>6</v>
      </c>
      <c r="T64" s="21"/>
      <c r="U64" s="179"/>
      <c r="V64" s="70"/>
      <c r="W64" s="27"/>
      <c r="X64" s="27"/>
      <c r="Y64" s="27"/>
      <c r="Z64" s="27"/>
      <c r="AA64" s="27"/>
      <c r="AB64" s="20" t="s">
        <v>346</v>
      </c>
      <c r="AC64" s="20" t="e">
        <f>COUNTIF(#REF!,AC$9)</f>
        <v>#REF!</v>
      </c>
      <c r="AD64" s="20" t="e">
        <f>COUNTIF(#REF!,AD$9)</f>
        <v>#REF!</v>
      </c>
      <c r="AE64" s="20" t="e">
        <f>COUNTIF(#REF!,AE$9)</f>
        <v>#REF!</v>
      </c>
      <c r="AF64" s="20" t="e">
        <f>COUNTIF(#REF!,AF$9)</f>
        <v>#REF!</v>
      </c>
      <c r="AG64" s="20" t="e">
        <f>COUNTIF(#REF!,AG$9)</f>
        <v>#REF!</v>
      </c>
      <c r="AH64" s="20" t="e">
        <f>COUNTIF(#REF!,AH$9)</f>
        <v>#REF!</v>
      </c>
      <c r="AI64" s="20" t="e">
        <f>COUNTIF(#REF!,AI$9)</f>
        <v>#REF!</v>
      </c>
      <c r="AJ64" s="20" t="e">
        <f>COUNTIF(#REF!,AJ$9)</f>
        <v>#REF!</v>
      </c>
      <c r="AK64" s="20" t="e">
        <f>COUNTIF(#REF!,AK$9)</f>
        <v>#REF!</v>
      </c>
      <c r="AL64" s="20" t="e">
        <f>COUNTIF(#REF!,AL$9)</f>
        <v>#REF!</v>
      </c>
      <c r="AM64" s="20" t="e">
        <f>COUNTIF(#REF!,AM$9)</f>
        <v>#REF!</v>
      </c>
      <c r="AN64" s="20" t="e">
        <f>COUNTIF(#REF!,AN$9)</f>
        <v>#REF!</v>
      </c>
      <c r="AO64" s="27"/>
      <c r="AP64" s="27"/>
      <c r="AQ64" s="27"/>
      <c r="AR64" s="1094"/>
    </row>
    <row r="65" spans="1:44" x14ac:dyDescent="0.2">
      <c r="A65" s="141" t="s">
        <v>326</v>
      </c>
      <c r="B65" s="1212" t="s">
        <v>404</v>
      </c>
      <c r="C65" s="939" t="s">
        <v>45</v>
      </c>
      <c r="D65" s="282"/>
      <c r="E65" s="282"/>
      <c r="F65" s="1006"/>
      <c r="G65" s="1126">
        <v>6</v>
      </c>
      <c r="H65" s="865">
        <f>G65*30</f>
        <v>180</v>
      </c>
      <c r="I65" s="25">
        <f>J65+K65+L65</f>
        <v>90</v>
      </c>
      <c r="J65" s="25">
        <v>54</v>
      </c>
      <c r="K65" s="25"/>
      <c r="L65" s="25">
        <v>36</v>
      </c>
      <c r="M65" s="866">
        <f>H65-I65</f>
        <v>90</v>
      </c>
      <c r="N65" s="87"/>
      <c r="O65" s="80"/>
      <c r="P65" s="80"/>
      <c r="Q65" s="80"/>
      <c r="R65" s="80"/>
      <c r="S65" s="80">
        <v>5</v>
      </c>
      <c r="T65" s="80"/>
      <c r="U65" s="80"/>
      <c r="V65" s="428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1094"/>
    </row>
    <row r="66" spans="1:44" ht="19.5" thickBot="1" x14ac:dyDescent="0.25">
      <c r="A66" s="313" t="s">
        <v>327</v>
      </c>
      <c r="B66" s="1212" t="s">
        <v>405</v>
      </c>
      <c r="C66" s="1206"/>
      <c r="D66" s="123"/>
      <c r="E66" s="123"/>
      <c r="F66" s="1207" t="s">
        <v>45</v>
      </c>
      <c r="G66" s="1208">
        <v>1</v>
      </c>
      <c r="H66" s="1209">
        <f>G66*30</f>
        <v>30</v>
      </c>
      <c r="I66" s="212">
        <f>SUM(J66:L66)</f>
        <v>18</v>
      </c>
      <c r="J66" s="327"/>
      <c r="K66" s="328"/>
      <c r="L66" s="328">
        <v>18</v>
      </c>
      <c r="M66" s="233">
        <f>H66-I66</f>
        <v>12</v>
      </c>
      <c r="N66" s="975"/>
      <c r="O66" s="617"/>
      <c r="P66" s="617"/>
      <c r="Q66" s="617"/>
      <c r="R66" s="617"/>
      <c r="S66" s="617">
        <v>1</v>
      </c>
      <c r="T66" s="617"/>
      <c r="U66" s="1210"/>
      <c r="V66" s="1211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1094"/>
    </row>
    <row r="67" spans="1:44" ht="19.5" thickBot="1" x14ac:dyDescent="0.25">
      <c r="A67" s="2461" t="s">
        <v>371</v>
      </c>
      <c r="B67" s="2462"/>
      <c r="C67" s="2462"/>
      <c r="D67" s="2462"/>
      <c r="E67" s="2462"/>
      <c r="F67" s="2462"/>
      <c r="G67" s="2462"/>
      <c r="H67" s="2462"/>
      <c r="I67" s="2462"/>
      <c r="J67" s="2462"/>
      <c r="K67" s="2462"/>
      <c r="L67" s="2462"/>
      <c r="M67" s="2462"/>
      <c r="N67" s="2462"/>
      <c r="O67" s="2462"/>
      <c r="P67" s="2462"/>
      <c r="Q67" s="2462"/>
      <c r="R67" s="2462"/>
      <c r="S67" s="2462"/>
      <c r="T67" s="2462"/>
      <c r="U67" s="2462"/>
      <c r="V67" s="2463"/>
      <c r="W67" s="896"/>
      <c r="X67" s="896"/>
      <c r="Y67" s="896"/>
      <c r="Z67" s="896"/>
      <c r="AA67" s="896"/>
      <c r="AB67" s="896"/>
      <c r="AC67" s="896"/>
      <c r="AD67" s="896"/>
      <c r="AE67" s="896"/>
      <c r="AF67" s="896"/>
      <c r="AG67" s="896"/>
      <c r="AH67" s="896"/>
      <c r="AI67" s="896"/>
      <c r="AJ67" s="896"/>
      <c r="AK67" s="896"/>
      <c r="AL67" s="896"/>
      <c r="AM67" s="896"/>
      <c r="AN67" s="896"/>
      <c r="AO67" s="896"/>
      <c r="AP67" s="896"/>
      <c r="AQ67" s="896"/>
      <c r="AR67" s="229"/>
    </row>
    <row r="68" spans="1:44" ht="38.25" thickBot="1" x14ac:dyDescent="0.25">
      <c r="A68" s="1115" t="s">
        <v>381</v>
      </c>
      <c r="B68" s="1191" t="s">
        <v>454</v>
      </c>
      <c r="C68" s="1020"/>
      <c r="D68" s="1192" t="s">
        <v>45</v>
      </c>
      <c r="E68" s="1192"/>
      <c r="F68" s="1193"/>
      <c r="G68" s="1205">
        <v>4</v>
      </c>
      <c r="H68" s="1194">
        <f>G68*30</f>
        <v>120</v>
      </c>
      <c r="I68" s="1195">
        <f>J68+K68+L68</f>
        <v>54</v>
      </c>
      <c r="J68" s="1196">
        <v>36</v>
      </c>
      <c r="K68" s="1197"/>
      <c r="L68" s="1197">
        <v>18</v>
      </c>
      <c r="M68" s="927">
        <f>H68-I68</f>
        <v>66</v>
      </c>
      <c r="N68" s="975"/>
      <c r="O68" s="617"/>
      <c r="P68" s="617"/>
      <c r="Q68" s="617"/>
      <c r="R68" s="1198"/>
      <c r="S68" s="145">
        <v>3</v>
      </c>
      <c r="T68" s="617"/>
      <c r="U68" s="617"/>
      <c r="V68" s="1199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29"/>
    </row>
    <row r="69" spans="1:44" ht="19.5" thickBot="1" x14ac:dyDescent="0.25">
      <c r="A69" s="2416" t="s">
        <v>195</v>
      </c>
      <c r="B69" s="2417"/>
      <c r="C69" s="2417"/>
      <c r="D69" s="2417"/>
      <c r="E69" s="2417"/>
      <c r="F69" s="2417"/>
      <c r="G69" s="2417"/>
      <c r="H69" s="2417"/>
      <c r="I69" s="2417"/>
      <c r="J69" s="2417"/>
      <c r="K69" s="2417"/>
      <c r="L69" s="2417"/>
      <c r="M69" s="2417"/>
      <c r="N69" s="2417"/>
      <c r="O69" s="2417"/>
      <c r="P69" s="2417"/>
      <c r="Q69" s="2417"/>
      <c r="R69" s="2417"/>
      <c r="S69" s="2417"/>
      <c r="T69" s="2417"/>
      <c r="U69" s="2417"/>
      <c r="V69" s="2464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1094"/>
    </row>
    <row r="70" spans="1:44" ht="20.25" thickBot="1" x14ac:dyDescent="0.35">
      <c r="A70" s="1173" t="s">
        <v>202</v>
      </c>
      <c r="B70" s="1174" t="s">
        <v>87</v>
      </c>
      <c r="C70" s="1175"/>
      <c r="D70" s="127">
        <v>6</v>
      </c>
      <c r="E70" s="127"/>
      <c r="F70" s="1183"/>
      <c r="G70" s="1189">
        <v>4.5</v>
      </c>
      <c r="H70" s="918">
        <f>G70*30</f>
        <v>135</v>
      </c>
      <c r="I70" s="1200"/>
      <c r="J70" s="1200"/>
      <c r="K70" s="1200"/>
      <c r="L70" s="1200"/>
      <c r="M70" s="1177"/>
      <c r="N70" s="1178"/>
      <c r="O70" s="1179"/>
      <c r="P70" s="1179"/>
      <c r="Q70" s="1179"/>
      <c r="R70" s="1179"/>
      <c r="S70" s="1201"/>
      <c r="T70" s="1202"/>
      <c r="U70" s="1200"/>
      <c r="V70" s="1182"/>
      <c r="W70" s="27"/>
      <c r="X70" s="27"/>
      <c r="Y70" s="27" t="s">
        <v>344</v>
      </c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1094"/>
    </row>
    <row r="71" spans="1:44" ht="20.25" thickBot="1" x14ac:dyDescent="0.25">
      <c r="A71" s="2407" t="s">
        <v>116</v>
      </c>
      <c r="B71" s="2477"/>
      <c r="C71" s="104"/>
      <c r="D71" s="76"/>
      <c r="E71" s="76"/>
      <c r="F71" s="920"/>
      <c r="G71" s="985">
        <f t="shared" ref="G71:V71" si="8">G72+G73</f>
        <v>30</v>
      </c>
      <c r="H71" s="1013">
        <f t="shared" si="8"/>
        <v>900</v>
      </c>
      <c r="I71" s="1119">
        <f t="shared" si="8"/>
        <v>360</v>
      </c>
      <c r="J71" s="1119">
        <f t="shared" si="8"/>
        <v>180</v>
      </c>
      <c r="K71" s="1119">
        <f t="shared" si="8"/>
        <v>9</v>
      </c>
      <c r="L71" s="1119">
        <f t="shared" si="8"/>
        <v>171</v>
      </c>
      <c r="M71" s="1118">
        <f t="shared" si="8"/>
        <v>405</v>
      </c>
      <c r="N71" s="1013">
        <f t="shared" si="8"/>
        <v>0</v>
      </c>
      <c r="O71" s="1119">
        <f t="shared" si="8"/>
        <v>0</v>
      </c>
      <c r="P71" s="1119">
        <f t="shared" si="8"/>
        <v>0</v>
      </c>
      <c r="Q71" s="1119">
        <f t="shared" si="8"/>
        <v>0</v>
      </c>
      <c r="R71" s="1119">
        <f t="shared" si="8"/>
        <v>0</v>
      </c>
      <c r="S71" s="1119">
        <f t="shared" si="8"/>
        <v>20</v>
      </c>
      <c r="T71" s="1119">
        <f t="shared" si="8"/>
        <v>0</v>
      </c>
      <c r="U71" s="1119">
        <f t="shared" si="8"/>
        <v>0</v>
      </c>
      <c r="V71" s="1118">
        <f t="shared" si="8"/>
        <v>0</v>
      </c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1094"/>
    </row>
    <row r="72" spans="1:44" ht="19.5" thickBot="1" x14ac:dyDescent="0.25">
      <c r="A72" s="2445" t="s">
        <v>437</v>
      </c>
      <c r="B72" s="2465"/>
      <c r="C72" s="1152"/>
      <c r="D72" s="1077"/>
      <c r="E72" s="1078"/>
      <c r="F72" s="1184"/>
      <c r="G72" s="1190">
        <f t="shared" ref="G72:V72" si="9">SUM(G58:G59,G64:G66)+G70</f>
        <v>23</v>
      </c>
      <c r="H72" s="1155">
        <f t="shared" si="9"/>
        <v>690</v>
      </c>
      <c r="I72" s="1079">
        <f t="shared" si="9"/>
        <v>270</v>
      </c>
      <c r="J72" s="1079">
        <f t="shared" si="9"/>
        <v>144</v>
      </c>
      <c r="K72" s="1079">
        <f t="shared" si="9"/>
        <v>9</v>
      </c>
      <c r="L72" s="1079">
        <f t="shared" si="9"/>
        <v>117</v>
      </c>
      <c r="M72" s="1153">
        <f t="shared" si="9"/>
        <v>285</v>
      </c>
      <c r="N72" s="1155">
        <f t="shared" si="9"/>
        <v>0</v>
      </c>
      <c r="O72" s="1079">
        <f t="shared" si="9"/>
        <v>0</v>
      </c>
      <c r="P72" s="1079">
        <f t="shared" si="9"/>
        <v>0</v>
      </c>
      <c r="Q72" s="1079">
        <f t="shared" si="9"/>
        <v>0</v>
      </c>
      <c r="R72" s="1079">
        <f t="shared" si="9"/>
        <v>0</v>
      </c>
      <c r="S72" s="1079">
        <f t="shared" si="9"/>
        <v>15</v>
      </c>
      <c r="T72" s="1079">
        <f t="shared" si="9"/>
        <v>0</v>
      </c>
      <c r="U72" s="1079">
        <f t="shared" si="9"/>
        <v>0</v>
      </c>
      <c r="V72" s="1153">
        <f t="shared" si="9"/>
        <v>0</v>
      </c>
      <c r="W72" s="20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229"/>
    </row>
    <row r="73" spans="1:44" ht="19.5" thickBot="1" x14ac:dyDescent="0.25">
      <c r="A73" s="2285" t="s">
        <v>367</v>
      </c>
      <c r="B73" s="2466"/>
      <c r="C73" s="104"/>
      <c r="D73" s="76"/>
      <c r="E73" s="76"/>
      <c r="F73" s="920"/>
      <c r="G73" s="985">
        <f t="shared" ref="G73:V73" si="10">SUM(G61:G61,G68:G68)</f>
        <v>7</v>
      </c>
      <c r="H73" s="1120">
        <f t="shared" si="10"/>
        <v>210</v>
      </c>
      <c r="I73" s="1120">
        <f t="shared" si="10"/>
        <v>90</v>
      </c>
      <c r="J73" s="1120">
        <f t="shared" si="10"/>
        <v>36</v>
      </c>
      <c r="K73" s="1120">
        <f t="shared" si="10"/>
        <v>0</v>
      </c>
      <c r="L73" s="1120">
        <f t="shared" si="10"/>
        <v>54</v>
      </c>
      <c r="M73" s="1120">
        <f t="shared" si="10"/>
        <v>120</v>
      </c>
      <c r="N73" s="1120">
        <f t="shared" si="10"/>
        <v>0</v>
      </c>
      <c r="O73" s="1120">
        <f t="shared" si="10"/>
        <v>0</v>
      </c>
      <c r="P73" s="1120">
        <f t="shared" si="10"/>
        <v>0</v>
      </c>
      <c r="Q73" s="1120">
        <f t="shared" si="10"/>
        <v>0</v>
      </c>
      <c r="R73" s="1120">
        <f t="shared" si="10"/>
        <v>0</v>
      </c>
      <c r="S73" s="1120">
        <f t="shared" si="10"/>
        <v>5</v>
      </c>
      <c r="T73" s="1120">
        <f t="shared" si="10"/>
        <v>0</v>
      </c>
      <c r="U73" s="1120">
        <f t="shared" si="10"/>
        <v>0</v>
      </c>
      <c r="V73" s="1120">
        <f t="shared" si="10"/>
        <v>0</v>
      </c>
      <c r="W73" s="20">
        <f>G73*30</f>
        <v>210</v>
      </c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1094"/>
    </row>
  </sheetData>
  <mergeCells count="62">
    <mergeCell ref="A1:V1"/>
    <mergeCell ref="A2:A7"/>
    <mergeCell ref="B2:B7"/>
    <mergeCell ref="C2:F3"/>
    <mergeCell ref="G2:G7"/>
    <mergeCell ref="H2:M2"/>
    <mergeCell ref="N2:V2"/>
    <mergeCell ref="D4:D7"/>
    <mergeCell ref="E4:F4"/>
    <mergeCell ref="C4:C7"/>
    <mergeCell ref="R3:S4"/>
    <mergeCell ref="T3:V4"/>
    <mergeCell ref="M3:M7"/>
    <mergeCell ref="P3:Q4"/>
    <mergeCell ref="E5:E7"/>
    <mergeCell ref="AI7:AK8"/>
    <mergeCell ref="AL7:AN8"/>
    <mergeCell ref="A9:V9"/>
    <mergeCell ref="A10:V10"/>
    <mergeCell ref="F5:F7"/>
    <mergeCell ref="J5:J7"/>
    <mergeCell ref="K5:K7"/>
    <mergeCell ref="L5:L7"/>
    <mergeCell ref="N6:V6"/>
    <mergeCell ref="H3:H7"/>
    <mergeCell ref="I4:I7"/>
    <mergeCell ref="J4:L4"/>
    <mergeCell ref="AF7:AH8"/>
    <mergeCell ref="I3:L3"/>
    <mergeCell ref="AC7:AE8"/>
    <mergeCell ref="N3:O4"/>
    <mergeCell ref="A29:V29"/>
    <mergeCell ref="A26:V26"/>
    <mergeCell ref="A16:V16"/>
    <mergeCell ref="A17:V17"/>
    <mergeCell ref="H12:M12"/>
    <mergeCell ref="A13:V13"/>
    <mergeCell ref="A31:B31"/>
    <mergeCell ref="A32:B32"/>
    <mergeCell ref="A57:V57"/>
    <mergeCell ref="H59:M59"/>
    <mergeCell ref="A60:V60"/>
    <mergeCell ref="A37:V37"/>
    <mergeCell ref="H38:M38"/>
    <mergeCell ref="A39:V39"/>
    <mergeCell ref="A41:V41"/>
    <mergeCell ref="A69:V69"/>
    <mergeCell ref="A71:B71"/>
    <mergeCell ref="A72:B72"/>
    <mergeCell ref="A73:B73"/>
    <mergeCell ref="A33:B33"/>
    <mergeCell ref="A42:V42"/>
    <mergeCell ref="A62:V62"/>
    <mergeCell ref="A63:V63"/>
    <mergeCell ref="A67:V67"/>
    <mergeCell ref="A48:V48"/>
    <mergeCell ref="A50:V50"/>
    <mergeCell ref="A51:B51"/>
    <mergeCell ref="A52:B52"/>
    <mergeCell ref="A53:B53"/>
    <mergeCell ref="A56:V56"/>
    <mergeCell ref="A36:V36"/>
  </mergeCells>
  <pageMargins left="0.70866141732283472" right="0.31496062992125984" top="0.51181102362204722" bottom="0.39370078740157483" header="0.51181102362204722" footer="0.39370078740157483"/>
  <pageSetup paperSize="9" scale="52" firstPageNumber="0" fitToHeight="0" orientation="landscape" r:id="rId1"/>
  <headerFooter alignWithMargins="0"/>
  <rowBreaks count="1" manualBreakCount="1">
    <brk id="33" max="4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5"/>
  <sheetViews>
    <sheetView view="pageBreakPreview" zoomScale="70" zoomScaleNormal="72" zoomScaleSheetLayoutView="70" workbookViewId="0">
      <pane ySplit="8" topLeftCell="A57" activePane="bottomLeft" state="frozen"/>
      <selection activeCell="F1" sqref="F1"/>
      <selection pane="bottomLeft" activeCell="A71" sqref="A71:V71"/>
    </sheetView>
  </sheetViews>
  <sheetFormatPr defaultColWidth="9.140625" defaultRowHeight="18.75" x14ac:dyDescent="0.2"/>
  <cols>
    <col min="1" max="1" width="10.7109375" style="231" customWidth="1"/>
    <col min="2" max="2" width="96" style="261" customWidth="1"/>
    <col min="3" max="3" width="5.28515625" style="262" customWidth="1"/>
    <col min="4" max="4" width="6.28515625" style="263" customWidth="1"/>
    <col min="5" max="5" width="6.5703125" style="263" customWidth="1"/>
    <col min="6" max="6" width="6.42578125" style="262" customWidth="1"/>
    <col min="7" max="7" width="11.28515625" style="353" customWidth="1"/>
    <col min="8" max="8" width="9.7109375" style="262" customWidth="1"/>
    <col min="9" max="9" width="9.5703125" style="20" customWidth="1"/>
    <col min="10" max="10" width="9" style="20" customWidth="1"/>
    <col min="11" max="11" width="7.5703125" style="20" customWidth="1"/>
    <col min="12" max="12" width="9.42578125" style="20" customWidth="1"/>
    <col min="13" max="13" width="9" style="229" customWidth="1"/>
    <col min="14" max="14" width="6.5703125" style="20" customWidth="1"/>
    <col min="15" max="15" width="6.140625" style="20" customWidth="1"/>
    <col min="16" max="16" width="7.140625" style="20" customWidth="1"/>
    <col min="17" max="17" width="6.7109375" style="20" customWidth="1"/>
    <col min="18" max="18" width="6.28515625" style="20" customWidth="1"/>
    <col min="19" max="20" width="6.85546875" style="20" customWidth="1"/>
    <col min="21" max="21" width="6.7109375" style="20" customWidth="1"/>
    <col min="22" max="22" width="6.28515625" style="20" customWidth="1"/>
    <col min="23" max="27" width="9.140625" style="5" hidden="1" customWidth="1"/>
    <col min="28" max="43" width="0" style="5" hidden="1" customWidth="1"/>
    <col min="44" max="44" width="11.140625" style="1095" customWidth="1"/>
    <col min="45" max="16384" width="9.140625" style="5"/>
  </cols>
  <sheetData>
    <row r="1" spans="1:44" s="7" customFormat="1" ht="20.100000000000001" customHeight="1" thickBot="1" x14ac:dyDescent="0.25">
      <c r="A1" s="2330" t="s">
        <v>416</v>
      </c>
      <c r="B1" s="2330"/>
      <c r="C1" s="2330"/>
      <c r="D1" s="2330"/>
      <c r="E1" s="2330"/>
      <c r="F1" s="2330"/>
      <c r="G1" s="2330"/>
      <c r="H1" s="2330"/>
      <c r="I1" s="2330"/>
      <c r="J1" s="2330"/>
      <c r="K1" s="2330"/>
      <c r="L1" s="2330"/>
      <c r="M1" s="2330"/>
      <c r="N1" s="2330"/>
      <c r="O1" s="2330"/>
      <c r="P1" s="2330"/>
      <c r="Q1" s="2330"/>
      <c r="R1" s="2330"/>
      <c r="S1" s="2330"/>
      <c r="T1" s="2330"/>
      <c r="U1" s="2330"/>
      <c r="V1" s="2330"/>
      <c r="AR1" s="229"/>
    </row>
    <row r="2" spans="1:44" s="7" customFormat="1" ht="20.100000000000001" customHeight="1" thickBot="1" x14ac:dyDescent="0.25">
      <c r="A2" s="2383" t="s">
        <v>22</v>
      </c>
      <c r="B2" s="2386" t="s">
        <v>23</v>
      </c>
      <c r="C2" s="2336" t="s">
        <v>359</v>
      </c>
      <c r="D2" s="2337"/>
      <c r="E2" s="2337"/>
      <c r="F2" s="2338"/>
      <c r="G2" s="2469" t="s">
        <v>24</v>
      </c>
      <c r="H2" s="2346" t="s">
        <v>141</v>
      </c>
      <c r="I2" s="2346"/>
      <c r="J2" s="2346"/>
      <c r="K2" s="2346"/>
      <c r="L2" s="2346"/>
      <c r="M2" s="2347"/>
      <c r="N2" s="2390" t="s">
        <v>341</v>
      </c>
      <c r="O2" s="2458"/>
      <c r="P2" s="2458"/>
      <c r="Q2" s="2458"/>
      <c r="R2" s="2458"/>
      <c r="S2" s="2458"/>
      <c r="T2" s="2458"/>
      <c r="U2" s="2458"/>
      <c r="V2" s="2475"/>
      <c r="AR2" s="229"/>
    </row>
    <row r="3" spans="1:44" s="7" customFormat="1" ht="19.5" customHeight="1" x14ac:dyDescent="0.2">
      <c r="A3" s="2384"/>
      <c r="B3" s="2387"/>
      <c r="C3" s="2339"/>
      <c r="D3" s="2340"/>
      <c r="E3" s="2340"/>
      <c r="F3" s="2341"/>
      <c r="G3" s="2470"/>
      <c r="H3" s="2351" t="s">
        <v>25</v>
      </c>
      <c r="I3" s="2387" t="s">
        <v>142</v>
      </c>
      <c r="J3" s="2389"/>
      <c r="K3" s="2389"/>
      <c r="L3" s="2389"/>
      <c r="M3" s="2354" t="s">
        <v>26</v>
      </c>
      <c r="N3" s="2448" t="s">
        <v>29</v>
      </c>
      <c r="O3" s="2449"/>
      <c r="P3" s="2449" t="s">
        <v>30</v>
      </c>
      <c r="Q3" s="2449"/>
      <c r="R3" s="2449" t="s">
        <v>31</v>
      </c>
      <c r="S3" s="2449"/>
      <c r="T3" s="2449" t="s">
        <v>32</v>
      </c>
      <c r="U3" s="2449"/>
      <c r="V3" s="2473"/>
      <c r="AR3" s="229"/>
    </row>
    <row r="4" spans="1:44" s="7" customFormat="1" ht="19.5" customHeight="1" x14ac:dyDescent="0.2">
      <c r="A4" s="2384"/>
      <c r="B4" s="2387"/>
      <c r="C4" s="2321" t="s">
        <v>135</v>
      </c>
      <c r="D4" s="2321" t="s">
        <v>136</v>
      </c>
      <c r="E4" s="2309" t="s">
        <v>138</v>
      </c>
      <c r="F4" s="2310"/>
      <c r="G4" s="2470"/>
      <c r="H4" s="2351"/>
      <c r="I4" s="2311" t="s">
        <v>19</v>
      </c>
      <c r="J4" s="2314" t="s">
        <v>143</v>
      </c>
      <c r="K4" s="2314"/>
      <c r="L4" s="2314"/>
      <c r="M4" s="2355"/>
      <c r="N4" s="2450"/>
      <c r="O4" s="2314"/>
      <c r="P4" s="2314"/>
      <c r="Q4" s="2314"/>
      <c r="R4" s="2314"/>
      <c r="S4" s="2314"/>
      <c r="T4" s="2314"/>
      <c r="U4" s="2314"/>
      <c r="V4" s="2474"/>
      <c r="AR4" s="229"/>
    </row>
    <row r="5" spans="1:44" s="7" customFormat="1" ht="20.100000000000001" customHeight="1" x14ac:dyDescent="0.2">
      <c r="A5" s="2384"/>
      <c r="B5" s="2387"/>
      <c r="C5" s="2351"/>
      <c r="D5" s="2351"/>
      <c r="E5" s="2315" t="s">
        <v>139</v>
      </c>
      <c r="F5" s="2319" t="s">
        <v>140</v>
      </c>
      <c r="G5" s="2471"/>
      <c r="H5" s="2351"/>
      <c r="I5" s="2312"/>
      <c r="J5" s="2321" t="s">
        <v>27</v>
      </c>
      <c r="K5" s="2321" t="s">
        <v>434</v>
      </c>
      <c r="L5" s="2321" t="s">
        <v>28</v>
      </c>
      <c r="M5" s="2356"/>
      <c r="N5" s="1070">
        <v>1</v>
      </c>
      <c r="O5" s="1071">
        <v>2</v>
      </c>
      <c r="P5" s="1071">
        <v>3</v>
      </c>
      <c r="Q5" s="1071">
        <v>4</v>
      </c>
      <c r="R5" s="1071">
        <v>5</v>
      </c>
      <c r="S5" s="1071">
        <v>6</v>
      </c>
      <c r="T5" s="1071">
        <v>7</v>
      </c>
      <c r="U5" s="1071">
        <v>8</v>
      </c>
      <c r="V5" s="1072"/>
      <c r="AR5" s="229"/>
    </row>
    <row r="6" spans="1:44" s="7" customFormat="1" ht="20.100000000000001" customHeight="1" thickBot="1" x14ac:dyDescent="0.25">
      <c r="A6" s="2384"/>
      <c r="B6" s="2387"/>
      <c r="C6" s="2351"/>
      <c r="D6" s="2351"/>
      <c r="E6" s="2316"/>
      <c r="F6" s="2319"/>
      <c r="G6" s="2471"/>
      <c r="H6" s="2351"/>
      <c r="I6" s="2312"/>
      <c r="J6" s="2321"/>
      <c r="K6" s="2321"/>
      <c r="L6" s="2321"/>
      <c r="M6" s="2356"/>
      <c r="N6" s="2447" t="s">
        <v>342</v>
      </c>
      <c r="O6" s="2387"/>
      <c r="P6" s="2387"/>
      <c r="Q6" s="2387"/>
      <c r="R6" s="2387"/>
      <c r="S6" s="2387"/>
      <c r="T6" s="2387"/>
      <c r="U6" s="2387"/>
      <c r="V6" s="2476"/>
      <c r="AR6" s="229"/>
    </row>
    <row r="7" spans="1:44" s="7" customFormat="1" ht="22.5" customHeight="1" thickBot="1" x14ac:dyDescent="0.25">
      <c r="A7" s="2385"/>
      <c r="B7" s="2388"/>
      <c r="C7" s="2352"/>
      <c r="D7" s="2352"/>
      <c r="E7" s="2317"/>
      <c r="F7" s="2320"/>
      <c r="G7" s="2472"/>
      <c r="H7" s="2352"/>
      <c r="I7" s="2313"/>
      <c r="J7" s="2322"/>
      <c r="K7" s="2322"/>
      <c r="L7" s="2322"/>
      <c r="M7" s="2357"/>
      <c r="N7" s="1073">
        <v>15</v>
      </c>
      <c r="O7" s="1074">
        <v>18</v>
      </c>
      <c r="P7" s="1074">
        <v>15</v>
      </c>
      <c r="Q7" s="1074">
        <v>18</v>
      </c>
      <c r="R7" s="1074">
        <v>15</v>
      </c>
      <c r="S7" s="1074">
        <v>18</v>
      </c>
      <c r="T7" s="1074">
        <v>15</v>
      </c>
      <c r="U7" s="1074">
        <v>13</v>
      </c>
      <c r="V7" s="1075"/>
      <c r="AC7" s="2358" t="s">
        <v>29</v>
      </c>
      <c r="AD7" s="2359"/>
      <c r="AE7" s="2359"/>
      <c r="AF7" s="2359" t="s">
        <v>30</v>
      </c>
      <c r="AG7" s="2359"/>
      <c r="AH7" s="2359"/>
      <c r="AI7" s="2359" t="s">
        <v>31</v>
      </c>
      <c r="AJ7" s="2359"/>
      <c r="AK7" s="2359"/>
      <c r="AL7" s="2359" t="s">
        <v>32</v>
      </c>
      <c r="AM7" s="2359"/>
      <c r="AN7" s="2362"/>
      <c r="AR7" s="229"/>
    </row>
    <row r="8" spans="1:44" s="7" customFormat="1" ht="20.100000000000001" customHeight="1" thickBot="1" x14ac:dyDescent="0.25">
      <c r="A8" s="295">
        <v>1</v>
      </c>
      <c r="B8" s="295">
        <v>2</v>
      </c>
      <c r="C8" s="295">
        <v>3</v>
      </c>
      <c r="D8" s="295">
        <v>4</v>
      </c>
      <c r="E8" s="295">
        <v>5</v>
      </c>
      <c r="F8" s="295">
        <v>6</v>
      </c>
      <c r="G8" s="1121">
        <v>7</v>
      </c>
      <c r="H8" s="295">
        <v>8</v>
      </c>
      <c r="I8" s="295">
        <v>9</v>
      </c>
      <c r="J8" s="295">
        <v>10</v>
      </c>
      <c r="K8" s="295">
        <v>11</v>
      </c>
      <c r="L8" s="295">
        <v>12</v>
      </c>
      <c r="M8" s="323">
        <v>13</v>
      </c>
      <c r="N8" s="319">
        <v>14</v>
      </c>
      <c r="O8" s="295">
        <v>15</v>
      </c>
      <c r="P8" s="295">
        <v>17</v>
      </c>
      <c r="Q8" s="295">
        <v>18</v>
      </c>
      <c r="R8" s="295">
        <v>20</v>
      </c>
      <c r="S8" s="295">
        <v>21</v>
      </c>
      <c r="T8" s="295">
        <v>23</v>
      </c>
      <c r="U8" s="295">
        <v>25</v>
      </c>
      <c r="V8" s="320">
        <v>26</v>
      </c>
      <c r="W8" s="7" t="s">
        <v>29</v>
      </c>
      <c r="X8" s="7" t="s">
        <v>30</v>
      </c>
      <c r="Y8" s="7" t="s">
        <v>31</v>
      </c>
      <c r="Z8" s="7" t="s">
        <v>32</v>
      </c>
      <c r="AC8" s="2360"/>
      <c r="AD8" s="2361"/>
      <c r="AE8" s="2361"/>
      <c r="AF8" s="2361"/>
      <c r="AG8" s="2361"/>
      <c r="AH8" s="2361"/>
      <c r="AI8" s="2361"/>
      <c r="AJ8" s="2361"/>
      <c r="AK8" s="2361"/>
      <c r="AL8" s="2361"/>
      <c r="AM8" s="2361"/>
      <c r="AN8" s="2363"/>
      <c r="AR8" s="229"/>
    </row>
    <row r="9" spans="1:44" s="7" customFormat="1" ht="20.100000000000001" customHeight="1" thickBot="1" x14ac:dyDescent="0.25">
      <c r="A9" s="2294" t="s">
        <v>360</v>
      </c>
      <c r="B9" s="2295"/>
      <c r="C9" s="2295"/>
      <c r="D9" s="2295"/>
      <c r="E9" s="2295"/>
      <c r="F9" s="2295"/>
      <c r="G9" s="2295"/>
      <c r="H9" s="2295"/>
      <c r="I9" s="2295"/>
      <c r="J9" s="2295"/>
      <c r="K9" s="2295"/>
      <c r="L9" s="2295"/>
      <c r="M9" s="2295"/>
      <c r="N9" s="2295"/>
      <c r="O9" s="2295"/>
      <c r="P9" s="2295"/>
      <c r="Q9" s="2295"/>
      <c r="R9" s="2295"/>
      <c r="S9" s="2295"/>
      <c r="T9" s="2295"/>
      <c r="U9" s="2295"/>
      <c r="V9" s="2296"/>
      <c r="AC9" s="296">
        <v>1</v>
      </c>
      <c r="AD9" s="161" t="s">
        <v>333</v>
      </c>
      <c r="AE9" s="161" t="s">
        <v>334</v>
      </c>
      <c r="AF9" s="161">
        <v>3</v>
      </c>
      <c r="AG9" s="161" t="s">
        <v>335</v>
      </c>
      <c r="AH9" s="161" t="s">
        <v>336</v>
      </c>
      <c r="AI9" s="161">
        <v>5</v>
      </c>
      <c r="AJ9" s="161" t="s">
        <v>337</v>
      </c>
      <c r="AK9" s="161" t="s">
        <v>338</v>
      </c>
      <c r="AL9" s="161">
        <v>7</v>
      </c>
      <c r="AM9" s="161" t="s">
        <v>339</v>
      </c>
      <c r="AN9" s="297" t="s">
        <v>340</v>
      </c>
      <c r="AR9" s="229"/>
    </row>
    <row r="10" spans="1:44" s="7" customFormat="1" ht="20.100000000000001" customHeight="1" thickBot="1" x14ac:dyDescent="0.25">
      <c r="A10" s="2294" t="s">
        <v>368</v>
      </c>
      <c r="B10" s="2295"/>
      <c r="C10" s="2295"/>
      <c r="D10" s="2295"/>
      <c r="E10" s="2295"/>
      <c r="F10" s="2295"/>
      <c r="G10" s="2295"/>
      <c r="H10" s="2295"/>
      <c r="I10" s="2295"/>
      <c r="J10" s="2295"/>
      <c r="K10" s="2295"/>
      <c r="L10" s="2295"/>
      <c r="M10" s="2295"/>
      <c r="N10" s="2295"/>
      <c r="O10" s="2295"/>
      <c r="P10" s="2295"/>
      <c r="Q10" s="2295"/>
      <c r="R10" s="2295"/>
      <c r="S10" s="2295"/>
      <c r="T10" s="2295"/>
      <c r="U10" s="2295"/>
      <c r="V10" s="2296"/>
      <c r="AC10" s="900"/>
      <c r="AD10" s="900"/>
      <c r="AE10" s="900"/>
      <c r="AF10" s="900"/>
      <c r="AG10" s="900"/>
      <c r="AH10" s="900"/>
      <c r="AI10" s="900"/>
      <c r="AJ10" s="900"/>
      <c r="AK10" s="900"/>
      <c r="AL10" s="900"/>
      <c r="AM10" s="900"/>
      <c r="AN10" s="900"/>
      <c r="AR10" s="229"/>
    </row>
    <row r="11" spans="1:44" s="971" customFormat="1" ht="20.25" customHeight="1" thickBot="1" x14ac:dyDescent="0.25">
      <c r="A11" s="1110" t="s">
        <v>431</v>
      </c>
      <c r="B11" s="1111" t="s">
        <v>38</v>
      </c>
      <c r="C11" s="1112"/>
      <c r="D11" s="1113" t="s">
        <v>408</v>
      </c>
      <c r="E11" s="314"/>
      <c r="F11" s="1114"/>
      <c r="G11" s="1122"/>
      <c r="H11" s="2452" t="s">
        <v>436</v>
      </c>
      <c r="I11" s="2453"/>
      <c r="J11" s="2453"/>
      <c r="K11" s="2453"/>
      <c r="L11" s="2453"/>
      <c r="M11" s="2454"/>
      <c r="N11" s="975"/>
      <c r="O11" s="617"/>
      <c r="P11" s="617"/>
      <c r="Q11" s="617"/>
      <c r="R11" s="901"/>
      <c r="S11" s="901"/>
      <c r="T11" s="901" t="s">
        <v>435</v>
      </c>
      <c r="U11" s="901" t="s">
        <v>435</v>
      </c>
      <c r="V11" s="1035"/>
      <c r="AR11" s="1095" t="s">
        <v>462</v>
      </c>
    </row>
    <row r="12" spans="1:44" s="20" customFormat="1" ht="20.100000000000001" customHeight="1" thickBot="1" x14ac:dyDescent="0.25">
      <c r="A12" s="2433" t="s">
        <v>370</v>
      </c>
      <c r="B12" s="2245"/>
      <c r="C12" s="2245"/>
      <c r="D12" s="2245"/>
      <c r="E12" s="2245"/>
      <c r="F12" s="2245"/>
      <c r="G12" s="2245"/>
      <c r="H12" s="2245"/>
      <c r="I12" s="2245"/>
      <c r="J12" s="2245"/>
      <c r="K12" s="2245"/>
      <c r="L12" s="2245"/>
      <c r="M12" s="2245"/>
      <c r="N12" s="2245"/>
      <c r="O12" s="2245"/>
      <c r="P12" s="2245"/>
      <c r="Q12" s="2245"/>
      <c r="R12" s="2245"/>
      <c r="S12" s="2245"/>
      <c r="T12" s="2245"/>
      <c r="U12" s="2245"/>
      <c r="V12" s="2246"/>
      <c r="W12" s="899"/>
      <c r="X12" s="578"/>
      <c r="Y12" s="578"/>
      <c r="Z12" s="578"/>
      <c r="AR12" s="229"/>
    </row>
    <row r="13" spans="1:44" s="896" customFormat="1" ht="20.100000000000001" customHeight="1" x14ac:dyDescent="0.2">
      <c r="A13" s="936" t="s">
        <v>164</v>
      </c>
      <c r="B13" s="947" t="s">
        <v>457</v>
      </c>
      <c r="C13" s="954"/>
      <c r="D13" s="955">
        <v>7</v>
      </c>
      <c r="E13" s="955"/>
      <c r="F13" s="982"/>
      <c r="G13" s="1123">
        <v>3.5</v>
      </c>
      <c r="H13" s="926">
        <f>G13*30</f>
        <v>105</v>
      </c>
      <c r="I13" s="276">
        <f>J13+K13+L13</f>
        <v>45</v>
      </c>
      <c r="J13" s="40">
        <v>30</v>
      </c>
      <c r="K13" s="40"/>
      <c r="L13" s="40">
        <v>15</v>
      </c>
      <c r="M13" s="252">
        <f>H13-I13</f>
        <v>60</v>
      </c>
      <c r="N13" s="941"/>
      <c r="O13" s="624"/>
      <c r="P13" s="624"/>
      <c r="Q13" s="624"/>
      <c r="R13" s="624"/>
      <c r="S13" s="624"/>
      <c r="T13" s="624">
        <v>3</v>
      </c>
      <c r="U13" s="624"/>
      <c r="V13" s="838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R13" s="229" t="s">
        <v>445</v>
      </c>
    </row>
    <row r="14" spans="1:44" s="896" customFormat="1" ht="20.100000000000001" customHeight="1" x14ac:dyDescent="0.2">
      <c r="A14" s="936" t="s">
        <v>282</v>
      </c>
      <c r="B14" s="843" t="s">
        <v>458</v>
      </c>
      <c r="C14" s="166"/>
      <c r="D14" s="21">
        <v>7</v>
      </c>
      <c r="E14" s="21"/>
      <c r="F14" s="977"/>
      <c r="G14" s="1124">
        <v>3</v>
      </c>
      <c r="H14" s="166">
        <f>G14*30</f>
        <v>90</v>
      </c>
      <c r="I14" s="16">
        <v>30</v>
      </c>
      <c r="J14" s="16"/>
      <c r="K14" s="16"/>
      <c r="L14" s="16">
        <v>30</v>
      </c>
      <c r="M14" s="118">
        <f>H14-I14</f>
        <v>60</v>
      </c>
      <c r="N14" s="929"/>
      <c r="O14" s="58"/>
      <c r="P14" s="58"/>
      <c r="Q14" s="58"/>
      <c r="R14" s="164"/>
      <c r="S14" s="58"/>
      <c r="T14" s="58">
        <v>2</v>
      </c>
      <c r="U14" s="58"/>
      <c r="V14" s="114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R14" s="229" t="s">
        <v>443</v>
      </c>
    </row>
    <row r="15" spans="1:44" s="896" customFormat="1" ht="20.100000000000001" customHeight="1" thickBot="1" x14ac:dyDescent="0.25">
      <c r="A15" s="936" t="s">
        <v>286</v>
      </c>
      <c r="B15" s="843" t="s">
        <v>459</v>
      </c>
      <c r="C15" s="166"/>
      <c r="D15" s="21">
        <v>8</v>
      </c>
      <c r="E15" s="21"/>
      <c r="F15" s="977"/>
      <c r="G15" s="1124">
        <v>3</v>
      </c>
      <c r="H15" s="166">
        <f>G15*30</f>
        <v>90</v>
      </c>
      <c r="I15" s="16">
        <v>26</v>
      </c>
      <c r="J15" s="16"/>
      <c r="K15" s="16"/>
      <c r="L15" s="16">
        <v>26</v>
      </c>
      <c r="M15" s="118">
        <f>H15-I15</f>
        <v>64</v>
      </c>
      <c r="N15" s="929"/>
      <c r="O15" s="58"/>
      <c r="P15" s="58"/>
      <c r="Q15" s="58"/>
      <c r="R15" s="164"/>
      <c r="S15" s="58"/>
      <c r="T15" s="58"/>
      <c r="U15" s="58">
        <v>2</v>
      </c>
      <c r="V15" s="114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R15" s="229" t="s">
        <v>463</v>
      </c>
    </row>
    <row r="16" spans="1:44" s="27" customFormat="1" ht="20.100000000000001" customHeight="1" thickBot="1" x14ac:dyDescent="0.25">
      <c r="A16" s="2455" t="s">
        <v>364</v>
      </c>
      <c r="B16" s="2456"/>
      <c r="C16" s="2456"/>
      <c r="D16" s="2456"/>
      <c r="E16" s="2456"/>
      <c r="F16" s="2456"/>
      <c r="G16" s="2456"/>
      <c r="H16" s="2456"/>
      <c r="I16" s="2456"/>
      <c r="J16" s="2456"/>
      <c r="K16" s="2456"/>
      <c r="L16" s="2456"/>
      <c r="M16" s="2456"/>
      <c r="N16" s="2456"/>
      <c r="O16" s="2456"/>
      <c r="P16" s="2456"/>
      <c r="Q16" s="2456"/>
      <c r="R16" s="2456"/>
      <c r="S16" s="2456"/>
      <c r="T16" s="2456"/>
      <c r="U16" s="2456"/>
      <c r="V16" s="2460"/>
      <c r="W16" s="871"/>
      <c r="X16" s="290"/>
      <c r="Y16" s="290"/>
      <c r="Z16" s="290"/>
      <c r="AR16" s="1094"/>
    </row>
    <row r="17" spans="1:44" s="27" customFormat="1" ht="20.100000000000001" customHeight="1" thickBot="1" x14ac:dyDescent="0.25">
      <c r="A17" s="2455" t="s">
        <v>369</v>
      </c>
      <c r="B17" s="2456"/>
      <c r="C17" s="2456"/>
      <c r="D17" s="2456"/>
      <c r="E17" s="2456"/>
      <c r="F17" s="2456"/>
      <c r="G17" s="2456"/>
      <c r="H17" s="2456"/>
      <c r="I17" s="2456"/>
      <c r="J17" s="2456"/>
      <c r="K17" s="2456"/>
      <c r="L17" s="2456"/>
      <c r="M17" s="2456"/>
      <c r="N17" s="2456"/>
      <c r="O17" s="2456"/>
      <c r="P17" s="2456"/>
      <c r="Q17" s="2456"/>
      <c r="R17" s="2456"/>
      <c r="S17" s="2456"/>
      <c r="T17" s="2456"/>
      <c r="U17" s="2456"/>
      <c r="V17" s="2460"/>
      <c r="W17" s="871"/>
      <c r="X17" s="290"/>
      <c r="Y17" s="290"/>
      <c r="Z17" s="290"/>
      <c r="AR17" s="1094"/>
    </row>
    <row r="18" spans="1:44" s="27" customFormat="1" ht="20.100000000000001" customHeight="1" x14ac:dyDescent="0.2">
      <c r="A18" s="141" t="s">
        <v>329</v>
      </c>
      <c r="B18" s="848" t="s">
        <v>71</v>
      </c>
      <c r="C18" s="846" t="s">
        <v>46</v>
      </c>
      <c r="D18" s="23"/>
      <c r="E18" s="23"/>
      <c r="F18" s="505"/>
      <c r="G18" s="1125">
        <v>5.5</v>
      </c>
      <c r="H18" s="166">
        <f t="shared" ref="H18:H23" si="0">G18*30</f>
        <v>165</v>
      </c>
      <c r="I18" s="36">
        <f>SUM(J18:L18)</f>
        <v>75</v>
      </c>
      <c r="J18" s="24">
        <v>30</v>
      </c>
      <c r="K18" s="25">
        <v>45</v>
      </c>
      <c r="L18" s="25"/>
      <c r="M18" s="118">
        <f t="shared" ref="M18:M23" si="1">H18-I18</f>
        <v>90</v>
      </c>
      <c r="N18" s="87"/>
      <c r="O18" s="80"/>
      <c r="P18" s="80"/>
      <c r="Q18" s="80"/>
      <c r="R18" s="80"/>
      <c r="S18" s="80"/>
      <c r="T18" s="80">
        <v>5</v>
      </c>
      <c r="U18" s="80"/>
      <c r="V18" s="428"/>
      <c r="Z18" s="27" t="s">
        <v>344</v>
      </c>
      <c r="AR18" s="1094" t="s">
        <v>438</v>
      </c>
    </row>
    <row r="19" spans="1:44" s="27" customFormat="1" ht="20.100000000000001" customHeight="1" x14ac:dyDescent="0.2">
      <c r="A19" s="141" t="s">
        <v>330</v>
      </c>
      <c r="B19" s="962" t="s">
        <v>75</v>
      </c>
      <c r="C19" s="846" t="s">
        <v>46</v>
      </c>
      <c r="D19" s="23"/>
      <c r="E19" s="23"/>
      <c r="F19" s="144"/>
      <c r="G19" s="1126">
        <v>6.5</v>
      </c>
      <c r="H19" s="865">
        <f t="shared" si="0"/>
        <v>195</v>
      </c>
      <c r="I19" s="25">
        <f>J19+K19+L19</f>
        <v>90</v>
      </c>
      <c r="J19" s="25">
        <v>45</v>
      </c>
      <c r="K19" s="25">
        <v>30</v>
      </c>
      <c r="L19" s="25">
        <v>15</v>
      </c>
      <c r="M19" s="866">
        <f t="shared" si="1"/>
        <v>105</v>
      </c>
      <c r="N19" s="209"/>
      <c r="O19" s="40"/>
      <c r="P19" s="40"/>
      <c r="Q19" s="40"/>
      <c r="R19" s="40"/>
      <c r="S19" s="40"/>
      <c r="T19" s="40">
        <v>6</v>
      </c>
      <c r="U19" s="40"/>
      <c r="V19" s="71"/>
      <c r="AR19" s="1094" t="s">
        <v>438</v>
      </c>
    </row>
    <row r="20" spans="1:44" s="27" customFormat="1" ht="20.100000000000001" customHeight="1" x14ac:dyDescent="0.2">
      <c r="A20" s="141" t="s">
        <v>376</v>
      </c>
      <c r="B20" s="963" t="s">
        <v>406</v>
      </c>
      <c r="C20" s="846"/>
      <c r="D20" s="23"/>
      <c r="E20" s="23" t="s">
        <v>46</v>
      </c>
      <c r="F20" s="144"/>
      <c r="G20" s="1125">
        <v>1</v>
      </c>
      <c r="H20" s="165">
        <f t="shared" si="0"/>
        <v>30</v>
      </c>
      <c r="I20" s="269">
        <f>SUM(J20:L20)</f>
        <v>15</v>
      </c>
      <c r="J20" s="32"/>
      <c r="K20" s="33"/>
      <c r="L20" s="33">
        <v>15</v>
      </c>
      <c r="M20" s="118">
        <f t="shared" si="1"/>
        <v>15</v>
      </c>
      <c r="N20" s="166"/>
      <c r="O20" s="16"/>
      <c r="P20" s="16"/>
      <c r="Q20" s="16"/>
      <c r="R20" s="16"/>
      <c r="S20" s="16"/>
      <c r="T20" s="16">
        <v>1</v>
      </c>
      <c r="U20" s="16"/>
      <c r="V20" s="71"/>
      <c r="Z20" s="27" t="s">
        <v>344</v>
      </c>
      <c r="AB20" s="20"/>
      <c r="AC20" s="2360"/>
      <c r="AD20" s="2361"/>
      <c r="AE20" s="2361"/>
      <c r="AF20" s="2361"/>
      <c r="AG20" s="2361"/>
      <c r="AH20" s="2361"/>
      <c r="AI20" s="2361"/>
      <c r="AJ20" s="2361"/>
      <c r="AK20" s="2361"/>
      <c r="AL20" s="2361"/>
      <c r="AM20" s="2361"/>
      <c r="AN20" s="2363"/>
      <c r="AR20" s="1094" t="s">
        <v>438</v>
      </c>
    </row>
    <row r="21" spans="1:44" s="27" customFormat="1" ht="20.100000000000001" customHeight="1" x14ac:dyDescent="0.2">
      <c r="A21" s="141" t="s">
        <v>377</v>
      </c>
      <c r="B21" s="851" t="s">
        <v>83</v>
      </c>
      <c r="C21" s="846" t="s">
        <v>46</v>
      </c>
      <c r="D21" s="23"/>
      <c r="E21" s="23"/>
      <c r="F21" s="271"/>
      <c r="G21" s="1127">
        <v>6.5</v>
      </c>
      <c r="H21" s="165">
        <f t="shared" si="0"/>
        <v>195</v>
      </c>
      <c r="I21" s="269">
        <f>SUM(J21:L21)</f>
        <v>90</v>
      </c>
      <c r="J21" s="32">
        <v>45</v>
      </c>
      <c r="K21" s="33"/>
      <c r="L21" s="33">
        <v>45</v>
      </c>
      <c r="M21" s="118">
        <f t="shared" si="1"/>
        <v>105</v>
      </c>
      <c r="N21" s="69"/>
      <c r="O21" s="21"/>
      <c r="P21" s="21"/>
      <c r="Q21" s="21"/>
      <c r="R21" s="21"/>
      <c r="S21" s="21"/>
      <c r="T21" s="224">
        <v>6</v>
      </c>
      <c r="U21" s="291"/>
      <c r="V21" s="1037"/>
      <c r="AR21" s="1094" t="s">
        <v>438</v>
      </c>
    </row>
    <row r="22" spans="1:44" s="27" customFormat="1" ht="21" customHeight="1" x14ac:dyDescent="0.2">
      <c r="A22" s="141" t="s">
        <v>378</v>
      </c>
      <c r="B22" s="925" t="s">
        <v>407</v>
      </c>
      <c r="C22" s="891"/>
      <c r="D22" s="622"/>
      <c r="E22" s="622" t="s">
        <v>47</v>
      </c>
      <c r="F22" s="931"/>
      <c r="G22" s="1128">
        <v>1.5</v>
      </c>
      <c r="H22" s="940">
        <f t="shared" si="0"/>
        <v>45</v>
      </c>
      <c r="I22" s="888">
        <f>SUM(J22:L22)</f>
        <v>26</v>
      </c>
      <c r="J22" s="625"/>
      <c r="K22" s="626"/>
      <c r="L22" s="626">
        <v>26</v>
      </c>
      <c r="M22" s="287">
        <f t="shared" si="1"/>
        <v>19</v>
      </c>
      <c r="N22" s="940"/>
      <c r="O22" s="930"/>
      <c r="P22" s="930"/>
      <c r="Q22" s="930"/>
      <c r="R22" s="930"/>
      <c r="S22" s="930"/>
      <c r="T22" s="930"/>
      <c r="U22" s="930">
        <v>2</v>
      </c>
      <c r="V22" s="1038"/>
      <c r="AR22" s="1094" t="s">
        <v>438</v>
      </c>
    </row>
    <row r="23" spans="1:44" s="27" customFormat="1" ht="18.75" customHeight="1" thickBot="1" x14ac:dyDescent="0.25">
      <c r="A23" s="313" t="s">
        <v>412</v>
      </c>
      <c r="B23" s="1030" t="s">
        <v>80</v>
      </c>
      <c r="C23" s="1109" t="s">
        <v>47</v>
      </c>
      <c r="D23" s="123"/>
      <c r="E23" s="123"/>
      <c r="F23" s="323"/>
      <c r="G23" s="1129">
        <v>7.5</v>
      </c>
      <c r="H23" s="1065">
        <f t="shared" si="0"/>
        <v>225</v>
      </c>
      <c r="I23" s="628">
        <f>J23+K23+L23</f>
        <v>108</v>
      </c>
      <c r="J23" s="628">
        <v>56</v>
      </c>
      <c r="K23" s="628">
        <v>26</v>
      </c>
      <c r="L23" s="628">
        <v>26</v>
      </c>
      <c r="M23" s="292">
        <f t="shared" si="1"/>
        <v>117</v>
      </c>
      <c r="N23" s="1014"/>
      <c r="O23" s="124"/>
      <c r="P23" s="124"/>
      <c r="Q23" s="124"/>
      <c r="R23" s="124"/>
      <c r="S23" s="124"/>
      <c r="T23" s="124"/>
      <c r="U23" s="124">
        <v>8</v>
      </c>
      <c r="V23" s="292"/>
      <c r="AR23" s="1094" t="s">
        <v>438</v>
      </c>
    </row>
    <row r="24" spans="1:44" s="896" customFormat="1" ht="20.100000000000001" customHeight="1" thickBot="1" x14ac:dyDescent="0.25">
      <c r="A24" s="2461" t="s">
        <v>371</v>
      </c>
      <c r="B24" s="2462"/>
      <c r="C24" s="2462"/>
      <c r="D24" s="2462"/>
      <c r="E24" s="2462"/>
      <c r="F24" s="2462"/>
      <c r="G24" s="2462"/>
      <c r="H24" s="2462"/>
      <c r="I24" s="2462"/>
      <c r="J24" s="2462"/>
      <c r="K24" s="2462"/>
      <c r="L24" s="2462"/>
      <c r="M24" s="2462"/>
      <c r="N24" s="2462"/>
      <c r="O24" s="2462"/>
      <c r="P24" s="2462"/>
      <c r="Q24" s="2462"/>
      <c r="R24" s="2462"/>
      <c r="S24" s="2462"/>
      <c r="T24" s="2462"/>
      <c r="U24" s="2462"/>
      <c r="V24" s="2463"/>
      <c r="AR24" s="229"/>
    </row>
    <row r="25" spans="1:44" s="27" customFormat="1" ht="36.75" customHeight="1" x14ac:dyDescent="0.2">
      <c r="A25" s="890" t="s">
        <v>382</v>
      </c>
      <c r="B25" s="1135" t="s">
        <v>460</v>
      </c>
      <c r="C25" s="1023"/>
      <c r="D25" s="29" t="s">
        <v>46</v>
      </c>
      <c r="E25" s="29"/>
      <c r="F25" s="1018"/>
      <c r="G25" s="1130">
        <v>4</v>
      </c>
      <c r="H25" s="1019">
        <f>G25*30</f>
        <v>120</v>
      </c>
      <c r="I25" s="133">
        <f>SUM(J25:L25)</f>
        <v>45</v>
      </c>
      <c r="J25" s="32">
        <v>30</v>
      </c>
      <c r="K25" s="33"/>
      <c r="L25" s="33">
        <v>15</v>
      </c>
      <c r="M25" s="252">
        <f>H25-I25</f>
        <v>75</v>
      </c>
      <c r="N25" s="1012"/>
      <c r="O25" s="30"/>
      <c r="P25" s="30"/>
      <c r="Q25" s="30"/>
      <c r="R25" s="30"/>
      <c r="S25" s="30"/>
      <c r="T25" s="30">
        <v>3</v>
      </c>
      <c r="U25" s="30"/>
      <c r="V25" s="868"/>
      <c r="AR25" s="229" t="s">
        <v>438</v>
      </c>
    </row>
    <row r="26" spans="1:44" s="27" customFormat="1" ht="40.5" customHeight="1" thickBot="1" x14ac:dyDescent="0.25">
      <c r="A26" s="1115" t="s">
        <v>383</v>
      </c>
      <c r="B26" s="1136" t="s">
        <v>461</v>
      </c>
      <c r="C26" s="1020"/>
      <c r="D26" s="901">
        <v>8</v>
      </c>
      <c r="E26" s="903"/>
      <c r="F26" s="1011"/>
      <c r="G26" s="1122">
        <v>6</v>
      </c>
      <c r="H26" s="918">
        <f>G26*30</f>
        <v>180</v>
      </c>
      <c r="I26" s="311">
        <f>J26+K26+L26</f>
        <v>78</v>
      </c>
      <c r="J26" s="145">
        <v>39</v>
      </c>
      <c r="K26" s="145"/>
      <c r="L26" s="145">
        <v>39</v>
      </c>
      <c r="M26" s="919">
        <f>H26-I26</f>
        <v>102</v>
      </c>
      <c r="N26" s="1027"/>
      <c r="O26" s="901"/>
      <c r="P26" s="901"/>
      <c r="Q26" s="901"/>
      <c r="R26" s="901"/>
      <c r="S26" s="901"/>
      <c r="T26" s="901"/>
      <c r="U26" s="901">
        <v>6</v>
      </c>
      <c r="V26" s="1116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R26" s="229" t="s">
        <v>438</v>
      </c>
    </row>
    <row r="27" spans="1:44" s="27" customFormat="1" ht="20.100000000000001" customHeight="1" thickBot="1" x14ac:dyDescent="0.25">
      <c r="A27" s="2416" t="s">
        <v>195</v>
      </c>
      <c r="B27" s="2417"/>
      <c r="C27" s="2417"/>
      <c r="D27" s="2417"/>
      <c r="E27" s="2417"/>
      <c r="F27" s="2417"/>
      <c r="G27" s="2417"/>
      <c r="H27" s="2417"/>
      <c r="I27" s="2417"/>
      <c r="J27" s="2417"/>
      <c r="K27" s="2417"/>
      <c r="L27" s="2417"/>
      <c r="M27" s="2417"/>
      <c r="N27" s="2417"/>
      <c r="O27" s="2417"/>
      <c r="P27" s="2417"/>
      <c r="Q27" s="2417"/>
      <c r="R27" s="2417"/>
      <c r="S27" s="2417"/>
      <c r="T27" s="2417"/>
      <c r="U27" s="2417"/>
      <c r="V27" s="2464"/>
      <c r="AR27" s="1094"/>
    </row>
    <row r="28" spans="1:44" s="27" customFormat="1" ht="20.100000000000001" customHeight="1" x14ac:dyDescent="0.3">
      <c r="A28" s="1058" t="s">
        <v>203</v>
      </c>
      <c r="B28" s="1117" t="s">
        <v>88</v>
      </c>
      <c r="C28" s="839"/>
      <c r="D28" s="40">
        <v>8</v>
      </c>
      <c r="E28" s="40"/>
      <c r="F28" s="1059"/>
      <c r="G28" s="1131">
        <v>4.5</v>
      </c>
      <c r="H28" s="926">
        <f>G28*30</f>
        <v>135</v>
      </c>
      <c r="I28" s="624"/>
      <c r="J28" s="624"/>
      <c r="K28" s="624"/>
      <c r="L28" s="624"/>
      <c r="M28" s="1060"/>
      <c r="N28" s="1061"/>
      <c r="O28" s="1062"/>
      <c r="P28" s="1062"/>
      <c r="Q28" s="1062"/>
      <c r="R28" s="1062"/>
      <c r="S28" s="1062"/>
      <c r="T28" s="191"/>
      <c r="U28" s="192"/>
      <c r="V28" s="1039"/>
      <c r="Z28" s="27" t="s">
        <v>344</v>
      </c>
      <c r="AR28" s="1094" t="s">
        <v>438</v>
      </c>
    </row>
    <row r="29" spans="1:44" s="27" customFormat="1" ht="20.100000000000001" customHeight="1" thickBot="1" x14ac:dyDescent="0.35">
      <c r="A29" s="1058" t="s">
        <v>421</v>
      </c>
      <c r="B29" s="855" t="s">
        <v>89</v>
      </c>
      <c r="C29" s="602"/>
      <c r="D29" s="235">
        <v>8</v>
      </c>
      <c r="E29" s="235"/>
      <c r="F29" s="497"/>
      <c r="G29" s="1132">
        <v>6</v>
      </c>
      <c r="H29" s="869">
        <f>G29*30</f>
        <v>180</v>
      </c>
      <c r="I29" s="235"/>
      <c r="J29" s="235"/>
      <c r="K29" s="235"/>
      <c r="L29" s="235"/>
      <c r="M29" s="499"/>
      <c r="N29" s="909"/>
      <c r="O29" s="910"/>
      <c r="P29" s="910"/>
      <c r="Q29" s="911"/>
      <c r="R29" s="910"/>
      <c r="S29" s="910"/>
      <c r="T29" s="911"/>
      <c r="U29" s="910"/>
      <c r="V29" s="1040"/>
      <c r="Z29" s="27" t="s">
        <v>344</v>
      </c>
      <c r="AR29" s="1094" t="s">
        <v>438</v>
      </c>
    </row>
    <row r="30" spans="1:44" s="27" customFormat="1" ht="20.100000000000001" customHeight="1" thickBot="1" x14ac:dyDescent="0.25">
      <c r="A30" s="2261" t="s">
        <v>194</v>
      </c>
      <c r="B30" s="2262"/>
      <c r="C30" s="2262"/>
      <c r="D30" s="2262"/>
      <c r="E30" s="2262"/>
      <c r="F30" s="2262"/>
      <c r="G30" s="2262"/>
      <c r="H30" s="2262"/>
      <c r="I30" s="2262"/>
      <c r="J30" s="2262"/>
      <c r="K30" s="2262"/>
      <c r="L30" s="2262"/>
      <c r="M30" s="2262"/>
      <c r="N30" s="2245"/>
      <c r="O30" s="2245"/>
      <c r="P30" s="2245"/>
      <c r="Q30" s="2245"/>
      <c r="R30" s="2245"/>
      <c r="S30" s="2245"/>
      <c r="T30" s="2245"/>
      <c r="U30" s="2245"/>
      <c r="V30" s="2246"/>
      <c r="AR30" s="1094"/>
    </row>
    <row r="31" spans="1:44" s="971" customFormat="1" ht="20.100000000000001" customHeight="1" thickBot="1" x14ac:dyDescent="0.25">
      <c r="A31" s="492" t="s">
        <v>59</v>
      </c>
      <c r="B31" s="857" t="s">
        <v>90</v>
      </c>
      <c r="C31" s="856">
        <v>8</v>
      </c>
      <c r="D31" s="95"/>
      <c r="E31" s="95"/>
      <c r="F31" s="94"/>
      <c r="G31" s="1133">
        <v>1.5</v>
      </c>
      <c r="H31" s="2441" t="s">
        <v>134</v>
      </c>
      <c r="I31" s="2442"/>
      <c r="J31" s="2442"/>
      <c r="K31" s="2442"/>
      <c r="L31" s="2442"/>
      <c r="M31" s="2443"/>
      <c r="N31" s="912"/>
      <c r="O31" s="913"/>
      <c r="P31" s="913"/>
      <c r="Q31" s="914"/>
      <c r="R31" s="913"/>
      <c r="S31" s="913"/>
      <c r="T31" s="914"/>
      <c r="U31" s="913"/>
      <c r="V31" s="1041"/>
      <c r="Z31" s="971" t="s">
        <v>344</v>
      </c>
      <c r="AR31" s="1095"/>
    </row>
    <row r="32" spans="1:44" s="27" customFormat="1" ht="30" customHeight="1" thickBot="1" x14ac:dyDescent="0.25">
      <c r="A32" s="2481" t="s">
        <v>116</v>
      </c>
      <c r="B32" s="2482"/>
      <c r="C32" s="104"/>
      <c r="D32" s="76"/>
      <c r="E32" s="76"/>
      <c r="F32" s="76"/>
      <c r="G32" s="1118">
        <f>G33+G34</f>
        <v>60</v>
      </c>
      <c r="H32" s="1013">
        <f t="shared" ref="H32:V32" si="2">H33+H34</f>
        <v>1440</v>
      </c>
      <c r="I32" s="1119">
        <f t="shared" si="2"/>
        <v>628</v>
      </c>
      <c r="J32" s="1119">
        <f t="shared" si="2"/>
        <v>275</v>
      </c>
      <c r="K32" s="1119">
        <f t="shared" si="2"/>
        <v>101</v>
      </c>
      <c r="L32" s="1119">
        <f t="shared" si="2"/>
        <v>252</v>
      </c>
      <c r="M32" s="1118">
        <f t="shared" si="2"/>
        <v>812</v>
      </c>
      <c r="N32" s="1013">
        <f t="shared" si="2"/>
        <v>0</v>
      </c>
      <c r="O32" s="1119">
        <f t="shared" si="2"/>
        <v>0</v>
      </c>
      <c r="P32" s="1119">
        <f t="shared" si="2"/>
        <v>0</v>
      </c>
      <c r="Q32" s="1119">
        <f t="shared" si="2"/>
        <v>0</v>
      </c>
      <c r="R32" s="1119">
        <f t="shared" si="2"/>
        <v>0</v>
      </c>
      <c r="S32" s="1119">
        <f t="shared" si="2"/>
        <v>0</v>
      </c>
      <c r="T32" s="1119">
        <f t="shared" si="2"/>
        <v>26</v>
      </c>
      <c r="U32" s="1119">
        <f t="shared" si="2"/>
        <v>18</v>
      </c>
      <c r="V32" s="1118">
        <f t="shared" si="2"/>
        <v>0</v>
      </c>
      <c r="AR32" s="1094"/>
    </row>
    <row r="33" spans="1:44" s="41" customFormat="1" ht="20.100000000000001" customHeight="1" thickBot="1" x14ac:dyDescent="0.25">
      <c r="A33" s="2445" t="s">
        <v>437</v>
      </c>
      <c r="B33" s="2446"/>
      <c r="C33" s="1076"/>
      <c r="D33" s="1077"/>
      <c r="E33" s="1078"/>
      <c r="F33" s="1078"/>
      <c r="G33" s="1134">
        <f>SUM(G18:G23)+G28+G29+G31</f>
        <v>40.5</v>
      </c>
      <c r="H33" s="1079">
        <f t="shared" ref="H33:V33" si="3">SUM(H18:H23)</f>
        <v>855</v>
      </c>
      <c r="I33" s="1079">
        <f t="shared" si="3"/>
        <v>404</v>
      </c>
      <c r="J33" s="1079">
        <f t="shared" si="3"/>
        <v>176</v>
      </c>
      <c r="K33" s="1079">
        <f t="shared" si="3"/>
        <v>101</v>
      </c>
      <c r="L33" s="1079">
        <f t="shared" si="3"/>
        <v>127</v>
      </c>
      <c r="M33" s="1079">
        <f t="shared" si="3"/>
        <v>451</v>
      </c>
      <c r="N33" s="1079">
        <f t="shared" si="3"/>
        <v>0</v>
      </c>
      <c r="O33" s="1079">
        <f t="shared" si="3"/>
        <v>0</v>
      </c>
      <c r="P33" s="1079">
        <f t="shared" si="3"/>
        <v>0</v>
      </c>
      <c r="Q33" s="1079">
        <f t="shared" si="3"/>
        <v>0</v>
      </c>
      <c r="R33" s="1079">
        <f t="shared" si="3"/>
        <v>0</v>
      </c>
      <c r="S33" s="1079">
        <f t="shared" si="3"/>
        <v>0</v>
      </c>
      <c r="T33" s="1079">
        <f t="shared" si="3"/>
        <v>18</v>
      </c>
      <c r="U33" s="1079">
        <f t="shared" si="3"/>
        <v>10</v>
      </c>
      <c r="V33" s="1079">
        <f t="shared" si="3"/>
        <v>0</v>
      </c>
      <c r="W33" s="20"/>
      <c r="AR33" s="229"/>
    </row>
    <row r="34" spans="1:44" s="27" customFormat="1" ht="20.25" customHeight="1" thickBot="1" x14ac:dyDescent="0.25">
      <c r="A34" s="2285" t="s">
        <v>367</v>
      </c>
      <c r="B34" s="2430"/>
      <c r="C34" s="104"/>
      <c r="D34" s="76"/>
      <c r="E34" s="76"/>
      <c r="F34" s="920"/>
      <c r="G34" s="985">
        <f>SUM(G13:G15)+SUM(G25:G26)</f>
        <v>19.5</v>
      </c>
      <c r="H34" s="1120">
        <f t="shared" ref="H34:V34" si="4">SUM(H13:H15)+SUM(H25:H26)</f>
        <v>585</v>
      </c>
      <c r="I34" s="1120">
        <f t="shared" si="4"/>
        <v>224</v>
      </c>
      <c r="J34" s="1120">
        <f t="shared" si="4"/>
        <v>99</v>
      </c>
      <c r="K34" s="1120">
        <f t="shared" si="4"/>
        <v>0</v>
      </c>
      <c r="L34" s="1120">
        <f t="shared" si="4"/>
        <v>125</v>
      </c>
      <c r="M34" s="1120">
        <f t="shared" si="4"/>
        <v>361</v>
      </c>
      <c r="N34" s="1120">
        <f t="shared" si="4"/>
        <v>0</v>
      </c>
      <c r="O34" s="1120">
        <f t="shared" si="4"/>
        <v>0</v>
      </c>
      <c r="P34" s="1120">
        <f t="shared" si="4"/>
        <v>0</v>
      </c>
      <c r="Q34" s="1120">
        <f t="shared" si="4"/>
        <v>0</v>
      </c>
      <c r="R34" s="1120">
        <f t="shared" si="4"/>
        <v>0</v>
      </c>
      <c r="S34" s="1120">
        <f t="shared" si="4"/>
        <v>0</v>
      </c>
      <c r="T34" s="1120">
        <f t="shared" si="4"/>
        <v>8</v>
      </c>
      <c r="U34" s="1120">
        <f t="shared" si="4"/>
        <v>8</v>
      </c>
      <c r="V34" s="1120">
        <f t="shared" si="4"/>
        <v>0</v>
      </c>
      <c r="W34" s="20">
        <f>G34*30</f>
        <v>585</v>
      </c>
      <c r="AR34" s="1094"/>
    </row>
    <row r="35" spans="1:44" ht="21.75" customHeight="1" x14ac:dyDescent="0.2">
      <c r="Z35" s="5">
        <f>G29+G31</f>
        <v>7.5</v>
      </c>
    </row>
    <row r="36" spans="1:44" ht="57" customHeight="1" thickBot="1" x14ac:dyDescent="0.25">
      <c r="C36" s="74"/>
      <c r="D36" s="352"/>
      <c r="E36" s="353"/>
      <c r="F36" s="74"/>
      <c r="G36" s="352"/>
      <c r="Y36" s="5" t="s">
        <v>345</v>
      </c>
      <c r="Z36" s="5">
        <f>Z35-0.65-0.2</f>
        <v>6.6499999999999995</v>
      </c>
    </row>
    <row r="37" spans="1:44" s="7" customFormat="1" ht="20.100000000000001" customHeight="1" thickBot="1" x14ac:dyDescent="0.25">
      <c r="A37" s="2294" t="s">
        <v>360</v>
      </c>
      <c r="B37" s="2295"/>
      <c r="C37" s="2295"/>
      <c r="D37" s="2295"/>
      <c r="E37" s="2295"/>
      <c r="F37" s="2295"/>
      <c r="G37" s="2295"/>
      <c r="H37" s="2295"/>
      <c r="I37" s="2295"/>
      <c r="J37" s="2295"/>
      <c r="K37" s="2295"/>
      <c r="L37" s="2295"/>
      <c r="M37" s="2295"/>
      <c r="N37" s="2295"/>
      <c r="O37" s="2295"/>
      <c r="P37" s="2295"/>
      <c r="Q37" s="2295"/>
      <c r="R37" s="2295"/>
      <c r="S37" s="2295"/>
      <c r="T37" s="2295"/>
      <c r="U37" s="2295"/>
      <c r="V37" s="2296"/>
      <c r="AC37" s="296">
        <v>1</v>
      </c>
      <c r="AD37" s="161" t="s">
        <v>333</v>
      </c>
      <c r="AE37" s="161" t="s">
        <v>334</v>
      </c>
      <c r="AF37" s="161">
        <v>3</v>
      </c>
      <c r="AG37" s="161" t="s">
        <v>335</v>
      </c>
      <c r="AH37" s="161" t="s">
        <v>336</v>
      </c>
      <c r="AI37" s="161">
        <v>5</v>
      </c>
      <c r="AJ37" s="161" t="s">
        <v>337</v>
      </c>
      <c r="AK37" s="161" t="s">
        <v>338</v>
      </c>
      <c r="AL37" s="161">
        <v>7</v>
      </c>
      <c r="AM37" s="161" t="s">
        <v>339</v>
      </c>
      <c r="AN37" s="297" t="s">
        <v>340</v>
      </c>
      <c r="AR37" s="229"/>
    </row>
    <row r="38" spans="1:44" s="7" customFormat="1" ht="20.100000000000001" customHeight="1" thickBot="1" x14ac:dyDescent="0.25">
      <c r="A38" s="2294" t="s">
        <v>368</v>
      </c>
      <c r="B38" s="2295"/>
      <c r="C38" s="2295"/>
      <c r="D38" s="2295"/>
      <c r="E38" s="2295"/>
      <c r="F38" s="2295"/>
      <c r="G38" s="2295"/>
      <c r="H38" s="2295"/>
      <c r="I38" s="2295"/>
      <c r="J38" s="2295"/>
      <c r="K38" s="2295"/>
      <c r="L38" s="2295"/>
      <c r="M38" s="2295"/>
      <c r="N38" s="2295"/>
      <c r="O38" s="2295"/>
      <c r="P38" s="2295"/>
      <c r="Q38" s="2295"/>
      <c r="R38" s="2295"/>
      <c r="S38" s="2295"/>
      <c r="T38" s="2295"/>
      <c r="U38" s="2295"/>
      <c r="V38" s="2296"/>
      <c r="AC38" s="900"/>
      <c r="AD38" s="900"/>
      <c r="AE38" s="900"/>
      <c r="AF38" s="900"/>
      <c r="AG38" s="900"/>
      <c r="AH38" s="900"/>
      <c r="AI38" s="900"/>
      <c r="AJ38" s="900"/>
      <c r="AK38" s="900"/>
      <c r="AL38" s="900"/>
      <c r="AM38" s="900"/>
      <c r="AN38" s="900"/>
      <c r="AR38" s="229"/>
    </row>
    <row r="39" spans="1:44" s="971" customFormat="1" ht="20.25" customHeight="1" thickBot="1" x14ac:dyDescent="0.25">
      <c r="A39" s="1110" t="s">
        <v>431</v>
      </c>
      <c r="B39" s="1111" t="s">
        <v>38</v>
      </c>
      <c r="C39" s="1112"/>
      <c r="D39" s="1113" t="s">
        <v>408</v>
      </c>
      <c r="E39" s="314"/>
      <c r="F39" s="1114"/>
      <c r="G39" s="1122"/>
      <c r="H39" s="2452" t="s">
        <v>436</v>
      </c>
      <c r="I39" s="2453"/>
      <c r="J39" s="2453"/>
      <c r="K39" s="2453"/>
      <c r="L39" s="2453"/>
      <c r="M39" s="2454"/>
      <c r="N39" s="975"/>
      <c r="O39" s="617"/>
      <c r="P39" s="617"/>
      <c r="Q39" s="617"/>
      <c r="R39" s="901"/>
      <c r="S39" s="901"/>
      <c r="T39" s="901" t="s">
        <v>435</v>
      </c>
      <c r="U39" s="901"/>
      <c r="V39" s="1035"/>
      <c r="AR39" s="1095"/>
    </row>
    <row r="40" spans="1:44" s="20" customFormat="1" ht="20.100000000000001" customHeight="1" thickBot="1" x14ac:dyDescent="0.25">
      <c r="A40" s="2433" t="s">
        <v>370</v>
      </c>
      <c r="B40" s="2245"/>
      <c r="C40" s="2245"/>
      <c r="D40" s="2245"/>
      <c r="E40" s="2245"/>
      <c r="F40" s="2245"/>
      <c r="G40" s="2245"/>
      <c r="H40" s="2245"/>
      <c r="I40" s="2245"/>
      <c r="J40" s="2245"/>
      <c r="K40" s="2245"/>
      <c r="L40" s="2245"/>
      <c r="M40" s="2245"/>
      <c r="N40" s="2245"/>
      <c r="O40" s="2245"/>
      <c r="P40" s="2245"/>
      <c r="Q40" s="2245"/>
      <c r="R40" s="2245"/>
      <c r="S40" s="2245"/>
      <c r="T40" s="2245"/>
      <c r="U40" s="2245"/>
      <c r="V40" s="2246"/>
      <c r="W40" s="899"/>
      <c r="X40" s="578"/>
      <c r="Y40" s="578"/>
      <c r="Z40" s="578"/>
      <c r="AR40" s="229"/>
    </row>
    <row r="41" spans="1:44" s="896" customFormat="1" ht="20.100000000000001" customHeight="1" x14ac:dyDescent="0.2">
      <c r="A41" s="936" t="s">
        <v>164</v>
      </c>
      <c r="B41" s="947" t="s">
        <v>457</v>
      </c>
      <c r="C41" s="954"/>
      <c r="D41" s="955">
        <v>7</v>
      </c>
      <c r="E41" s="955"/>
      <c r="F41" s="982"/>
      <c r="G41" s="1123">
        <v>3.5</v>
      </c>
      <c r="H41" s="926">
        <f>G41*30</f>
        <v>105</v>
      </c>
      <c r="I41" s="276">
        <f>J41+K41+L41</f>
        <v>45</v>
      </c>
      <c r="J41" s="40">
        <v>30</v>
      </c>
      <c r="K41" s="40"/>
      <c r="L41" s="40">
        <v>15</v>
      </c>
      <c r="M41" s="252">
        <f>H41-I41</f>
        <v>60</v>
      </c>
      <c r="N41" s="941"/>
      <c r="O41" s="624"/>
      <c r="P41" s="624"/>
      <c r="Q41" s="624"/>
      <c r="R41" s="624"/>
      <c r="S41" s="624"/>
      <c r="T41" s="624">
        <v>3</v>
      </c>
      <c r="U41" s="624"/>
      <c r="V41" s="838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R41" s="229"/>
    </row>
    <row r="42" spans="1:44" s="896" customFormat="1" ht="20.100000000000001" customHeight="1" thickBot="1" x14ac:dyDescent="0.25">
      <c r="A42" s="936" t="s">
        <v>282</v>
      </c>
      <c r="B42" s="843" t="s">
        <v>458</v>
      </c>
      <c r="C42" s="166"/>
      <c r="D42" s="21">
        <v>7</v>
      </c>
      <c r="E42" s="21"/>
      <c r="F42" s="977"/>
      <c r="G42" s="1124">
        <v>3</v>
      </c>
      <c r="H42" s="166">
        <f>G42*30</f>
        <v>90</v>
      </c>
      <c r="I42" s="16">
        <v>30</v>
      </c>
      <c r="J42" s="16"/>
      <c r="K42" s="16"/>
      <c r="L42" s="16">
        <v>30</v>
      </c>
      <c r="M42" s="118">
        <f>H42-I42</f>
        <v>60</v>
      </c>
      <c r="N42" s="929"/>
      <c r="O42" s="58"/>
      <c r="P42" s="58"/>
      <c r="Q42" s="58"/>
      <c r="R42" s="164"/>
      <c r="S42" s="58"/>
      <c r="T42" s="58">
        <v>2</v>
      </c>
      <c r="U42" s="58"/>
      <c r="V42" s="114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R42" s="229"/>
    </row>
    <row r="43" spans="1:44" s="27" customFormat="1" ht="20.100000000000001" customHeight="1" thickBot="1" x14ac:dyDescent="0.25">
      <c r="A43" s="2455" t="s">
        <v>364</v>
      </c>
      <c r="B43" s="2456"/>
      <c r="C43" s="2456"/>
      <c r="D43" s="2456"/>
      <c r="E43" s="2456"/>
      <c r="F43" s="2456"/>
      <c r="G43" s="2456"/>
      <c r="H43" s="2456"/>
      <c r="I43" s="2456"/>
      <c r="J43" s="2456"/>
      <c r="K43" s="2456"/>
      <c r="L43" s="2456"/>
      <c r="M43" s="2456"/>
      <c r="N43" s="2456"/>
      <c r="O43" s="2456"/>
      <c r="P43" s="2456"/>
      <c r="Q43" s="2456"/>
      <c r="R43" s="2456"/>
      <c r="S43" s="2456"/>
      <c r="T43" s="2456"/>
      <c r="U43" s="2456"/>
      <c r="V43" s="2460"/>
      <c r="W43" s="871"/>
      <c r="X43" s="290"/>
      <c r="Y43" s="290"/>
      <c r="Z43" s="290"/>
      <c r="AR43" s="1094"/>
    </row>
    <row r="44" spans="1:44" s="27" customFormat="1" ht="20.100000000000001" customHeight="1" thickBot="1" x14ac:dyDescent="0.25">
      <c r="A44" s="2455" t="s">
        <v>369</v>
      </c>
      <c r="B44" s="2456"/>
      <c r="C44" s="2456"/>
      <c r="D44" s="2456"/>
      <c r="E44" s="2456"/>
      <c r="F44" s="2456"/>
      <c r="G44" s="2456"/>
      <c r="H44" s="2456"/>
      <c r="I44" s="2456"/>
      <c r="J44" s="2456"/>
      <c r="K44" s="2456"/>
      <c r="L44" s="2456"/>
      <c r="M44" s="2456"/>
      <c r="N44" s="2456"/>
      <c r="O44" s="2456"/>
      <c r="P44" s="2456"/>
      <c r="Q44" s="2456"/>
      <c r="R44" s="2456"/>
      <c r="S44" s="2456"/>
      <c r="T44" s="2456"/>
      <c r="U44" s="2456"/>
      <c r="V44" s="2460"/>
      <c r="W44" s="871"/>
      <c r="X44" s="290"/>
      <c r="Y44" s="290"/>
      <c r="Z44" s="290"/>
      <c r="AR44" s="1094"/>
    </row>
    <row r="45" spans="1:44" s="27" customFormat="1" ht="20.100000000000001" customHeight="1" x14ac:dyDescent="0.2">
      <c r="A45" s="141" t="s">
        <v>329</v>
      </c>
      <c r="B45" s="848" t="s">
        <v>71</v>
      </c>
      <c r="C45" s="846" t="s">
        <v>46</v>
      </c>
      <c r="D45" s="23"/>
      <c r="E45" s="23"/>
      <c r="F45" s="505"/>
      <c r="G45" s="1125">
        <v>5.5</v>
      </c>
      <c r="H45" s="166">
        <f>G45*30</f>
        <v>165</v>
      </c>
      <c r="I45" s="36">
        <f>SUM(J45:L45)</f>
        <v>75</v>
      </c>
      <c r="J45" s="24">
        <v>30</v>
      </c>
      <c r="K45" s="25">
        <v>45</v>
      </c>
      <c r="L45" s="25"/>
      <c r="M45" s="118">
        <f>H45-I45</f>
        <v>90</v>
      </c>
      <c r="N45" s="87"/>
      <c r="O45" s="80"/>
      <c r="P45" s="80"/>
      <c r="Q45" s="80"/>
      <c r="R45" s="80"/>
      <c r="S45" s="80"/>
      <c r="T45" s="80">
        <v>5</v>
      </c>
      <c r="U45" s="80"/>
      <c r="V45" s="428"/>
      <c r="Z45" s="27" t="s">
        <v>344</v>
      </c>
      <c r="AR45" s="1094"/>
    </row>
    <row r="46" spans="1:44" s="27" customFormat="1" ht="20.100000000000001" customHeight="1" x14ac:dyDescent="0.2">
      <c r="A46" s="141" t="s">
        <v>330</v>
      </c>
      <c r="B46" s="962" t="s">
        <v>75</v>
      </c>
      <c r="C46" s="846" t="s">
        <v>46</v>
      </c>
      <c r="D46" s="23"/>
      <c r="E46" s="23"/>
      <c r="F46" s="144"/>
      <c r="G46" s="1126">
        <v>6.5</v>
      </c>
      <c r="H46" s="865">
        <f>G46*30</f>
        <v>195</v>
      </c>
      <c r="I46" s="25">
        <f>J46+K46+L46</f>
        <v>90</v>
      </c>
      <c r="J46" s="25">
        <v>45</v>
      </c>
      <c r="K46" s="25">
        <v>30</v>
      </c>
      <c r="L46" s="25">
        <v>15</v>
      </c>
      <c r="M46" s="866">
        <f>H46-I46</f>
        <v>105</v>
      </c>
      <c r="N46" s="209"/>
      <c r="O46" s="40"/>
      <c r="P46" s="40"/>
      <c r="Q46" s="40"/>
      <c r="R46" s="40"/>
      <c r="S46" s="40"/>
      <c r="T46" s="40">
        <v>6</v>
      </c>
      <c r="U46" s="40"/>
      <c r="V46" s="71"/>
      <c r="AR46" s="1094"/>
    </row>
    <row r="47" spans="1:44" s="27" customFormat="1" ht="20.100000000000001" customHeight="1" x14ac:dyDescent="0.2">
      <c r="A47" s="141" t="s">
        <v>376</v>
      </c>
      <c r="B47" s="963" t="s">
        <v>406</v>
      </c>
      <c r="C47" s="846"/>
      <c r="D47" s="23"/>
      <c r="E47" s="23" t="s">
        <v>46</v>
      </c>
      <c r="F47" s="144"/>
      <c r="G47" s="1125">
        <v>1</v>
      </c>
      <c r="H47" s="165">
        <f>G47*30</f>
        <v>30</v>
      </c>
      <c r="I47" s="269">
        <f>SUM(J47:L47)</f>
        <v>15</v>
      </c>
      <c r="J47" s="32"/>
      <c r="K47" s="33"/>
      <c r="L47" s="33">
        <v>15</v>
      </c>
      <c r="M47" s="118">
        <f>H47-I47</f>
        <v>15</v>
      </c>
      <c r="N47" s="166"/>
      <c r="O47" s="16"/>
      <c r="P47" s="16"/>
      <c r="Q47" s="16"/>
      <c r="R47" s="16"/>
      <c r="S47" s="16"/>
      <c r="T47" s="16">
        <v>1</v>
      </c>
      <c r="U47" s="16"/>
      <c r="V47" s="71"/>
      <c r="Z47" s="27" t="s">
        <v>344</v>
      </c>
      <c r="AB47" s="20"/>
      <c r="AC47" s="2360"/>
      <c r="AD47" s="2361"/>
      <c r="AE47" s="2361"/>
      <c r="AF47" s="2361"/>
      <c r="AG47" s="2361"/>
      <c r="AH47" s="2361"/>
      <c r="AI47" s="2361"/>
      <c r="AJ47" s="2361"/>
      <c r="AK47" s="2361"/>
      <c r="AL47" s="2361"/>
      <c r="AM47" s="2361"/>
      <c r="AN47" s="2363"/>
      <c r="AR47" s="1094"/>
    </row>
    <row r="48" spans="1:44" s="27" customFormat="1" ht="20.100000000000001" customHeight="1" thickBot="1" x14ac:dyDescent="0.25">
      <c r="A48" s="141" t="s">
        <v>377</v>
      </c>
      <c r="B48" s="851" t="s">
        <v>83</v>
      </c>
      <c r="C48" s="846" t="s">
        <v>46</v>
      </c>
      <c r="D48" s="23"/>
      <c r="E48" s="23"/>
      <c r="F48" s="271"/>
      <c r="G48" s="1127">
        <v>6.5</v>
      </c>
      <c r="H48" s="165">
        <f>G48*30</f>
        <v>195</v>
      </c>
      <c r="I48" s="269">
        <f>SUM(J48:L48)</f>
        <v>90</v>
      </c>
      <c r="J48" s="32">
        <v>45</v>
      </c>
      <c r="K48" s="33"/>
      <c r="L48" s="33">
        <v>45</v>
      </c>
      <c r="M48" s="118">
        <f>H48-I48</f>
        <v>105</v>
      </c>
      <c r="N48" s="69"/>
      <c r="O48" s="21"/>
      <c r="P48" s="21"/>
      <c r="Q48" s="21"/>
      <c r="R48" s="21"/>
      <c r="S48" s="21"/>
      <c r="T48" s="224">
        <v>6</v>
      </c>
      <c r="U48" s="291"/>
      <c r="V48" s="1037"/>
      <c r="AR48" s="1094"/>
    </row>
    <row r="49" spans="1:44" s="896" customFormat="1" ht="20.100000000000001" customHeight="1" thickBot="1" x14ac:dyDescent="0.25">
      <c r="A49" s="2461" t="s">
        <v>371</v>
      </c>
      <c r="B49" s="2462"/>
      <c r="C49" s="2462"/>
      <c r="D49" s="2462"/>
      <c r="E49" s="2462"/>
      <c r="F49" s="2462"/>
      <c r="G49" s="2462"/>
      <c r="H49" s="2462"/>
      <c r="I49" s="2462"/>
      <c r="J49" s="2462"/>
      <c r="K49" s="2462"/>
      <c r="L49" s="2462"/>
      <c r="M49" s="2462"/>
      <c r="N49" s="2462"/>
      <c r="O49" s="2462"/>
      <c r="P49" s="2462"/>
      <c r="Q49" s="2462"/>
      <c r="R49" s="2462"/>
      <c r="S49" s="2462"/>
      <c r="T49" s="2462"/>
      <c r="U49" s="2462"/>
      <c r="V49" s="2463"/>
      <c r="AR49" s="229"/>
    </row>
    <row r="50" spans="1:44" s="27" customFormat="1" ht="36.75" customHeight="1" thickBot="1" x14ac:dyDescent="0.25">
      <c r="A50" s="890" t="s">
        <v>382</v>
      </c>
      <c r="B50" s="1135" t="s">
        <v>460</v>
      </c>
      <c r="C50" s="1023"/>
      <c r="D50" s="29" t="s">
        <v>46</v>
      </c>
      <c r="E50" s="29"/>
      <c r="F50" s="1018"/>
      <c r="G50" s="1130">
        <v>4</v>
      </c>
      <c r="H50" s="1019">
        <f>G50*30</f>
        <v>120</v>
      </c>
      <c r="I50" s="133">
        <f>SUM(J50:L50)</f>
        <v>45</v>
      </c>
      <c r="J50" s="32">
        <v>30</v>
      </c>
      <c r="K50" s="33"/>
      <c r="L50" s="33">
        <v>15</v>
      </c>
      <c r="M50" s="252">
        <f>H50-I50</f>
        <v>75</v>
      </c>
      <c r="N50" s="1012"/>
      <c r="O50" s="30"/>
      <c r="P50" s="30"/>
      <c r="Q50" s="30"/>
      <c r="R50" s="30"/>
      <c r="S50" s="30"/>
      <c r="T50" s="30">
        <v>3</v>
      </c>
      <c r="U50" s="30"/>
      <c r="V50" s="868"/>
      <c r="AR50" s="229"/>
    </row>
    <row r="51" spans="1:44" s="27" customFormat="1" ht="20.100000000000001" customHeight="1" thickBot="1" x14ac:dyDescent="0.25">
      <c r="A51" s="2416" t="s">
        <v>195</v>
      </c>
      <c r="B51" s="2417"/>
      <c r="C51" s="2417"/>
      <c r="D51" s="2417"/>
      <c r="E51" s="2417"/>
      <c r="F51" s="2417"/>
      <c r="G51" s="2417"/>
      <c r="H51" s="2417"/>
      <c r="I51" s="2417"/>
      <c r="J51" s="2417"/>
      <c r="K51" s="2417"/>
      <c r="L51" s="2417"/>
      <c r="M51" s="2417"/>
      <c r="N51" s="2417"/>
      <c r="O51" s="2417"/>
      <c r="P51" s="2417"/>
      <c r="Q51" s="2417"/>
      <c r="R51" s="2417"/>
      <c r="S51" s="2417"/>
      <c r="T51" s="2417"/>
      <c r="U51" s="2417"/>
      <c r="V51" s="2464"/>
      <c r="AR51" s="1094"/>
    </row>
    <row r="52" spans="1:44" s="27" customFormat="1" ht="30" customHeight="1" thickBot="1" x14ac:dyDescent="0.25">
      <c r="A52" s="2481" t="s">
        <v>116</v>
      </c>
      <c r="B52" s="2482"/>
      <c r="C52" s="104"/>
      <c r="D52" s="76"/>
      <c r="E52" s="76"/>
      <c r="F52" s="76"/>
      <c r="G52" s="1118">
        <f t="shared" ref="G52:V52" si="5">G53+G54</f>
        <v>30</v>
      </c>
      <c r="H52" s="1013">
        <f t="shared" si="5"/>
        <v>900</v>
      </c>
      <c r="I52" s="1119">
        <f t="shared" si="5"/>
        <v>390</v>
      </c>
      <c r="J52" s="1119">
        <f t="shared" si="5"/>
        <v>180</v>
      </c>
      <c r="K52" s="1119">
        <f t="shared" si="5"/>
        <v>75</v>
      </c>
      <c r="L52" s="1119">
        <f t="shared" si="5"/>
        <v>135</v>
      </c>
      <c r="M52" s="1118">
        <f t="shared" si="5"/>
        <v>510</v>
      </c>
      <c r="N52" s="1013">
        <f t="shared" si="5"/>
        <v>0</v>
      </c>
      <c r="O52" s="1119">
        <f t="shared" si="5"/>
        <v>0</v>
      </c>
      <c r="P52" s="1119">
        <f t="shared" si="5"/>
        <v>0</v>
      </c>
      <c r="Q52" s="1119">
        <f t="shared" si="5"/>
        <v>0</v>
      </c>
      <c r="R52" s="1119">
        <f t="shared" si="5"/>
        <v>0</v>
      </c>
      <c r="S52" s="1119">
        <f t="shared" si="5"/>
        <v>0</v>
      </c>
      <c r="T52" s="1119">
        <f t="shared" si="5"/>
        <v>26</v>
      </c>
      <c r="U52" s="1119">
        <f t="shared" si="5"/>
        <v>0</v>
      </c>
      <c r="V52" s="1118">
        <f t="shared" si="5"/>
        <v>0</v>
      </c>
      <c r="AR52" s="1094"/>
    </row>
    <row r="53" spans="1:44" s="41" customFormat="1" ht="20.100000000000001" customHeight="1" thickBot="1" x14ac:dyDescent="0.25">
      <c r="A53" s="2445" t="s">
        <v>437</v>
      </c>
      <c r="B53" s="2446"/>
      <c r="C53" s="1076"/>
      <c r="D53" s="1077"/>
      <c r="E53" s="1078"/>
      <c r="F53" s="1078"/>
      <c r="G53" s="1134">
        <f t="shared" ref="G53:V53" si="6">SUM(G45:G48)</f>
        <v>19.5</v>
      </c>
      <c r="H53" s="1079">
        <f t="shared" si="6"/>
        <v>585</v>
      </c>
      <c r="I53" s="1079">
        <f t="shared" si="6"/>
        <v>270</v>
      </c>
      <c r="J53" s="1079">
        <f t="shared" si="6"/>
        <v>120</v>
      </c>
      <c r="K53" s="1079">
        <f t="shared" si="6"/>
        <v>75</v>
      </c>
      <c r="L53" s="1079">
        <f t="shared" si="6"/>
        <v>75</v>
      </c>
      <c r="M53" s="1079">
        <f t="shared" si="6"/>
        <v>315</v>
      </c>
      <c r="N53" s="1079">
        <f t="shared" si="6"/>
        <v>0</v>
      </c>
      <c r="O53" s="1079">
        <f t="shared" si="6"/>
        <v>0</v>
      </c>
      <c r="P53" s="1079">
        <f t="shared" si="6"/>
        <v>0</v>
      </c>
      <c r="Q53" s="1079">
        <f t="shared" si="6"/>
        <v>0</v>
      </c>
      <c r="R53" s="1079">
        <f t="shared" si="6"/>
        <v>0</v>
      </c>
      <c r="S53" s="1079">
        <f t="shared" si="6"/>
        <v>0</v>
      </c>
      <c r="T53" s="1079">
        <f t="shared" si="6"/>
        <v>18</v>
      </c>
      <c r="U53" s="1079">
        <f t="shared" si="6"/>
        <v>0</v>
      </c>
      <c r="V53" s="1079">
        <f t="shared" si="6"/>
        <v>0</v>
      </c>
      <c r="W53" s="20"/>
      <c r="AR53" s="229"/>
    </row>
    <row r="54" spans="1:44" s="27" customFormat="1" ht="20.25" customHeight="1" thickBot="1" x14ac:dyDescent="0.25">
      <c r="A54" s="2285" t="s">
        <v>367</v>
      </c>
      <c r="B54" s="2430"/>
      <c r="C54" s="104"/>
      <c r="D54" s="76"/>
      <c r="E54" s="76"/>
      <c r="F54" s="920"/>
      <c r="G54" s="985">
        <f t="shared" ref="G54:V54" si="7">SUM(G41:G42)+SUM(G50:G50)</f>
        <v>10.5</v>
      </c>
      <c r="H54" s="1120">
        <f t="shared" si="7"/>
        <v>315</v>
      </c>
      <c r="I54" s="1120">
        <f t="shared" si="7"/>
        <v>120</v>
      </c>
      <c r="J54" s="1120">
        <f t="shared" si="7"/>
        <v>60</v>
      </c>
      <c r="K54" s="1120">
        <f t="shared" si="7"/>
        <v>0</v>
      </c>
      <c r="L54" s="1120">
        <f t="shared" si="7"/>
        <v>60</v>
      </c>
      <c r="M54" s="1120">
        <f t="shared" si="7"/>
        <v>195</v>
      </c>
      <c r="N54" s="1120">
        <f t="shared" si="7"/>
        <v>0</v>
      </c>
      <c r="O54" s="1120">
        <f t="shared" si="7"/>
        <v>0</v>
      </c>
      <c r="P54" s="1120">
        <f t="shared" si="7"/>
        <v>0</v>
      </c>
      <c r="Q54" s="1120">
        <f t="shared" si="7"/>
        <v>0</v>
      </c>
      <c r="R54" s="1120">
        <f t="shared" si="7"/>
        <v>0</v>
      </c>
      <c r="S54" s="1120">
        <f t="shared" si="7"/>
        <v>0</v>
      </c>
      <c r="T54" s="1120">
        <f t="shared" si="7"/>
        <v>8</v>
      </c>
      <c r="U54" s="1120">
        <f t="shared" si="7"/>
        <v>0</v>
      </c>
      <c r="V54" s="1120">
        <f t="shared" si="7"/>
        <v>0</v>
      </c>
      <c r="W54" s="20">
        <f>G54*30</f>
        <v>315</v>
      </c>
      <c r="AR54" s="1094"/>
    </row>
    <row r="56" spans="1:44" ht="57.75" customHeight="1" thickBot="1" x14ac:dyDescent="0.25"/>
    <row r="57" spans="1:44" s="7" customFormat="1" ht="20.100000000000001" customHeight="1" thickBot="1" x14ac:dyDescent="0.25">
      <c r="A57" s="2294" t="s">
        <v>360</v>
      </c>
      <c r="B57" s="2295"/>
      <c r="C57" s="2295"/>
      <c r="D57" s="2295"/>
      <c r="E57" s="2295"/>
      <c r="F57" s="2295"/>
      <c r="G57" s="2295"/>
      <c r="H57" s="2295"/>
      <c r="I57" s="2295"/>
      <c r="J57" s="2295"/>
      <c r="K57" s="2295"/>
      <c r="L57" s="2295"/>
      <c r="M57" s="2295"/>
      <c r="N57" s="2295"/>
      <c r="O57" s="2295"/>
      <c r="P57" s="2295"/>
      <c r="Q57" s="2295"/>
      <c r="R57" s="2295"/>
      <c r="S57" s="2295"/>
      <c r="T57" s="2295"/>
      <c r="U57" s="2295"/>
      <c r="V57" s="2296"/>
      <c r="AC57" s="296">
        <v>1</v>
      </c>
      <c r="AD57" s="161" t="s">
        <v>333</v>
      </c>
      <c r="AE57" s="161" t="s">
        <v>334</v>
      </c>
      <c r="AF57" s="161">
        <v>3</v>
      </c>
      <c r="AG57" s="161" t="s">
        <v>335</v>
      </c>
      <c r="AH57" s="161" t="s">
        <v>336</v>
      </c>
      <c r="AI57" s="161">
        <v>5</v>
      </c>
      <c r="AJ57" s="161" t="s">
        <v>337</v>
      </c>
      <c r="AK57" s="161" t="s">
        <v>338</v>
      </c>
      <c r="AL57" s="161">
        <v>7</v>
      </c>
      <c r="AM57" s="161" t="s">
        <v>339</v>
      </c>
      <c r="AN57" s="297" t="s">
        <v>340</v>
      </c>
      <c r="AR57" s="229"/>
    </row>
    <row r="58" spans="1:44" s="7" customFormat="1" ht="20.100000000000001" customHeight="1" thickBot="1" x14ac:dyDescent="0.25">
      <c r="A58" s="2294" t="s">
        <v>368</v>
      </c>
      <c r="B58" s="2295"/>
      <c r="C58" s="2295"/>
      <c r="D58" s="2295"/>
      <c r="E58" s="2295"/>
      <c r="F58" s="2295"/>
      <c r="G58" s="2295"/>
      <c r="H58" s="2295"/>
      <c r="I58" s="2295"/>
      <c r="J58" s="2295"/>
      <c r="K58" s="2295"/>
      <c r="L58" s="2295"/>
      <c r="M58" s="2295"/>
      <c r="N58" s="2295"/>
      <c r="O58" s="2295"/>
      <c r="P58" s="2295"/>
      <c r="Q58" s="2295"/>
      <c r="R58" s="2295"/>
      <c r="S58" s="2295"/>
      <c r="T58" s="2295"/>
      <c r="U58" s="2295"/>
      <c r="V58" s="2296"/>
      <c r="AC58" s="900"/>
      <c r="AD58" s="900"/>
      <c r="AE58" s="900"/>
      <c r="AF58" s="900"/>
      <c r="AG58" s="900"/>
      <c r="AH58" s="900"/>
      <c r="AI58" s="900"/>
      <c r="AJ58" s="900"/>
      <c r="AK58" s="900"/>
      <c r="AL58" s="900"/>
      <c r="AM58" s="900"/>
      <c r="AN58" s="900"/>
      <c r="AR58" s="229"/>
    </row>
    <row r="59" spans="1:44" s="971" customFormat="1" ht="20.25" customHeight="1" thickBot="1" x14ac:dyDescent="0.25">
      <c r="A59" s="1110" t="s">
        <v>431</v>
      </c>
      <c r="B59" s="1111" t="s">
        <v>38</v>
      </c>
      <c r="C59" s="1112"/>
      <c r="D59" s="1113" t="s">
        <v>408</v>
      </c>
      <c r="E59" s="314"/>
      <c r="F59" s="1114"/>
      <c r="G59" s="1122"/>
      <c r="H59" s="2452" t="s">
        <v>436</v>
      </c>
      <c r="I59" s="2453"/>
      <c r="J59" s="2453"/>
      <c r="K59" s="2453"/>
      <c r="L59" s="2453"/>
      <c r="M59" s="2454"/>
      <c r="N59" s="975"/>
      <c r="O59" s="617"/>
      <c r="P59" s="617"/>
      <c r="Q59" s="617"/>
      <c r="R59" s="901"/>
      <c r="S59" s="901"/>
      <c r="T59" s="901"/>
      <c r="U59" s="901" t="s">
        <v>435</v>
      </c>
      <c r="V59" s="1035"/>
      <c r="AR59" s="1095"/>
    </row>
    <row r="60" spans="1:44" s="20" customFormat="1" ht="20.100000000000001" customHeight="1" thickBot="1" x14ac:dyDescent="0.25">
      <c r="A60" s="2433" t="s">
        <v>370</v>
      </c>
      <c r="B60" s="2245"/>
      <c r="C60" s="2245"/>
      <c r="D60" s="2245"/>
      <c r="E60" s="2245"/>
      <c r="F60" s="2245"/>
      <c r="G60" s="2245"/>
      <c r="H60" s="2245"/>
      <c r="I60" s="2245"/>
      <c r="J60" s="2245"/>
      <c r="K60" s="2245"/>
      <c r="L60" s="2245"/>
      <c r="M60" s="2245"/>
      <c r="N60" s="2245"/>
      <c r="O60" s="2245"/>
      <c r="P60" s="2245"/>
      <c r="Q60" s="2245"/>
      <c r="R60" s="2245"/>
      <c r="S60" s="2245"/>
      <c r="T60" s="2245"/>
      <c r="U60" s="2245"/>
      <c r="V60" s="2246"/>
      <c r="W60" s="899"/>
      <c r="X60" s="578"/>
      <c r="Y60" s="578"/>
      <c r="Z60" s="578"/>
      <c r="AR60" s="229"/>
    </row>
    <row r="61" spans="1:44" s="896" customFormat="1" ht="20.100000000000001" customHeight="1" thickBot="1" x14ac:dyDescent="0.25">
      <c r="A61" s="936" t="s">
        <v>286</v>
      </c>
      <c r="B61" s="843" t="s">
        <v>459</v>
      </c>
      <c r="C61" s="166"/>
      <c r="D61" s="21">
        <v>8</v>
      </c>
      <c r="E61" s="21"/>
      <c r="F61" s="977"/>
      <c r="G61" s="1124">
        <v>3</v>
      </c>
      <c r="H61" s="166">
        <f>G61*30</f>
        <v>90</v>
      </c>
      <c r="I61" s="16">
        <v>26</v>
      </c>
      <c r="J61" s="16"/>
      <c r="K61" s="16"/>
      <c r="L61" s="16">
        <v>26</v>
      </c>
      <c r="M61" s="118">
        <f>H61-I61</f>
        <v>64</v>
      </c>
      <c r="N61" s="929"/>
      <c r="O61" s="58"/>
      <c r="P61" s="58"/>
      <c r="Q61" s="58"/>
      <c r="R61" s="164"/>
      <c r="S61" s="58"/>
      <c r="T61" s="58"/>
      <c r="U61" s="58">
        <v>2</v>
      </c>
      <c r="V61" s="114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R61" s="229"/>
    </row>
    <row r="62" spans="1:44" s="27" customFormat="1" ht="20.100000000000001" customHeight="1" thickBot="1" x14ac:dyDescent="0.25">
      <c r="A62" s="2455" t="s">
        <v>364</v>
      </c>
      <c r="B62" s="2456"/>
      <c r="C62" s="2456"/>
      <c r="D62" s="2456"/>
      <c r="E62" s="2456"/>
      <c r="F62" s="2456"/>
      <c r="G62" s="2456"/>
      <c r="H62" s="2456"/>
      <c r="I62" s="2456"/>
      <c r="J62" s="2456"/>
      <c r="K62" s="2456"/>
      <c r="L62" s="2456"/>
      <c r="M62" s="2456"/>
      <c r="N62" s="2456"/>
      <c r="O62" s="2456"/>
      <c r="P62" s="2456"/>
      <c r="Q62" s="2456"/>
      <c r="R62" s="2456"/>
      <c r="S62" s="2456"/>
      <c r="T62" s="2456"/>
      <c r="U62" s="2456"/>
      <c r="V62" s="2460"/>
      <c r="W62" s="871"/>
      <c r="X62" s="290"/>
      <c r="Y62" s="290"/>
      <c r="Z62" s="290"/>
      <c r="AR62" s="1094"/>
    </row>
    <row r="63" spans="1:44" s="27" customFormat="1" ht="20.100000000000001" customHeight="1" thickBot="1" x14ac:dyDescent="0.25">
      <c r="A63" s="2455" t="s">
        <v>369</v>
      </c>
      <c r="B63" s="2456"/>
      <c r="C63" s="2456"/>
      <c r="D63" s="2456"/>
      <c r="E63" s="2456"/>
      <c r="F63" s="2456"/>
      <c r="G63" s="2456"/>
      <c r="H63" s="2456"/>
      <c r="I63" s="2456"/>
      <c r="J63" s="2456"/>
      <c r="K63" s="2456"/>
      <c r="L63" s="2456"/>
      <c r="M63" s="2456"/>
      <c r="N63" s="2456"/>
      <c r="O63" s="2456"/>
      <c r="P63" s="2456"/>
      <c r="Q63" s="2456"/>
      <c r="R63" s="2456"/>
      <c r="S63" s="2456"/>
      <c r="T63" s="2456"/>
      <c r="U63" s="2456"/>
      <c r="V63" s="2460"/>
      <c r="W63" s="871"/>
      <c r="X63" s="290"/>
      <c r="Y63" s="290"/>
      <c r="Z63" s="290"/>
      <c r="AR63" s="1094"/>
    </row>
    <row r="64" spans="1:44" s="27" customFormat="1" ht="21" customHeight="1" x14ac:dyDescent="0.2">
      <c r="A64" s="141" t="s">
        <v>378</v>
      </c>
      <c r="B64" s="925" t="s">
        <v>407</v>
      </c>
      <c r="C64" s="891"/>
      <c r="D64" s="622"/>
      <c r="E64" s="622" t="s">
        <v>47</v>
      </c>
      <c r="F64" s="931"/>
      <c r="G64" s="1128">
        <v>1.5</v>
      </c>
      <c r="H64" s="940">
        <f>G64*30</f>
        <v>45</v>
      </c>
      <c r="I64" s="888">
        <f>SUM(J64:L64)</f>
        <v>26</v>
      </c>
      <c r="J64" s="625"/>
      <c r="K64" s="626"/>
      <c r="L64" s="626">
        <v>26</v>
      </c>
      <c r="M64" s="287">
        <f>H64-I64</f>
        <v>19</v>
      </c>
      <c r="N64" s="940"/>
      <c r="O64" s="930"/>
      <c r="P64" s="930"/>
      <c r="Q64" s="930"/>
      <c r="R64" s="930"/>
      <c r="S64" s="930"/>
      <c r="T64" s="930"/>
      <c r="U64" s="930">
        <v>2</v>
      </c>
      <c r="V64" s="1038"/>
      <c r="AR64" s="1094"/>
    </row>
    <row r="65" spans="1:44" s="27" customFormat="1" ht="18.75" customHeight="1" thickBot="1" x14ac:dyDescent="0.25">
      <c r="A65" s="313" t="s">
        <v>412</v>
      </c>
      <c r="B65" s="1030" t="s">
        <v>80</v>
      </c>
      <c r="C65" s="1109" t="s">
        <v>47</v>
      </c>
      <c r="D65" s="123"/>
      <c r="E65" s="123"/>
      <c r="F65" s="323"/>
      <c r="G65" s="1129">
        <v>7.5</v>
      </c>
      <c r="H65" s="1065">
        <f>G65*30</f>
        <v>225</v>
      </c>
      <c r="I65" s="628">
        <f>J65+K65+L65</f>
        <v>108</v>
      </c>
      <c r="J65" s="628">
        <v>56</v>
      </c>
      <c r="K65" s="628">
        <v>26</v>
      </c>
      <c r="L65" s="628">
        <v>26</v>
      </c>
      <c r="M65" s="292">
        <f>H65-I65</f>
        <v>117</v>
      </c>
      <c r="N65" s="1014"/>
      <c r="O65" s="124"/>
      <c r="P65" s="124"/>
      <c r="Q65" s="124"/>
      <c r="R65" s="124"/>
      <c r="S65" s="124"/>
      <c r="T65" s="124"/>
      <c r="U65" s="124">
        <v>8</v>
      </c>
      <c r="V65" s="292"/>
      <c r="AR65" s="1094"/>
    </row>
    <row r="66" spans="1:44" s="896" customFormat="1" ht="20.100000000000001" customHeight="1" thickBot="1" x14ac:dyDescent="0.25">
      <c r="A66" s="2461" t="s">
        <v>371</v>
      </c>
      <c r="B66" s="2462"/>
      <c r="C66" s="2462"/>
      <c r="D66" s="2462"/>
      <c r="E66" s="2462"/>
      <c r="F66" s="2462"/>
      <c r="G66" s="2462"/>
      <c r="H66" s="2462"/>
      <c r="I66" s="2462"/>
      <c r="J66" s="2462"/>
      <c r="K66" s="2462"/>
      <c r="L66" s="2462"/>
      <c r="M66" s="2462"/>
      <c r="N66" s="2462"/>
      <c r="O66" s="2462"/>
      <c r="P66" s="2462"/>
      <c r="Q66" s="2462"/>
      <c r="R66" s="2462"/>
      <c r="S66" s="2462"/>
      <c r="T66" s="2462"/>
      <c r="U66" s="2462"/>
      <c r="V66" s="2463"/>
      <c r="AR66" s="229"/>
    </row>
    <row r="67" spans="1:44" s="27" customFormat="1" ht="40.5" customHeight="1" thickBot="1" x14ac:dyDescent="0.25">
      <c r="A67" s="1115" t="s">
        <v>383</v>
      </c>
      <c r="B67" s="1136" t="s">
        <v>461</v>
      </c>
      <c r="C67" s="1020"/>
      <c r="D67" s="901">
        <v>8</v>
      </c>
      <c r="E67" s="903"/>
      <c r="F67" s="1011"/>
      <c r="G67" s="1122">
        <v>6</v>
      </c>
      <c r="H67" s="918">
        <f>G67*30</f>
        <v>180</v>
      </c>
      <c r="I67" s="311">
        <f>J67+K67+L67</f>
        <v>78</v>
      </c>
      <c r="J67" s="145">
        <v>39</v>
      </c>
      <c r="K67" s="145"/>
      <c r="L67" s="145">
        <v>39</v>
      </c>
      <c r="M67" s="919">
        <f>H67-I67</f>
        <v>102</v>
      </c>
      <c r="N67" s="1027"/>
      <c r="O67" s="901"/>
      <c r="P67" s="901"/>
      <c r="Q67" s="901"/>
      <c r="R67" s="901"/>
      <c r="S67" s="901"/>
      <c r="T67" s="901"/>
      <c r="U67" s="901">
        <v>6</v>
      </c>
      <c r="V67" s="1116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  <c r="AR67" s="229"/>
    </row>
    <row r="68" spans="1:44" s="27" customFormat="1" ht="20.100000000000001" customHeight="1" thickBot="1" x14ac:dyDescent="0.25">
      <c r="A68" s="2416" t="s">
        <v>195</v>
      </c>
      <c r="B68" s="2417"/>
      <c r="C68" s="2417"/>
      <c r="D68" s="2417"/>
      <c r="E68" s="2417"/>
      <c r="F68" s="2417"/>
      <c r="G68" s="2417"/>
      <c r="H68" s="2417"/>
      <c r="I68" s="2417"/>
      <c r="J68" s="2417"/>
      <c r="K68" s="2417"/>
      <c r="L68" s="2417"/>
      <c r="M68" s="2417"/>
      <c r="N68" s="2417"/>
      <c r="O68" s="2417"/>
      <c r="P68" s="2417"/>
      <c r="Q68" s="2417"/>
      <c r="R68" s="2417"/>
      <c r="S68" s="2417"/>
      <c r="T68" s="2417"/>
      <c r="U68" s="2417"/>
      <c r="V68" s="2464"/>
      <c r="AR68" s="1094"/>
    </row>
    <row r="69" spans="1:44" s="27" customFormat="1" ht="20.100000000000001" customHeight="1" x14ac:dyDescent="0.3">
      <c r="A69" s="1058" t="s">
        <v>203</v>
      </c>
      <c r="B69" s="1117" t="s">
        <v>88</v>
      </c>
      <c r="C69" s="839"/>
      <c r="D69" s="40">
        <v>8</v>
      </c>
      <c r="E69" s="40"/>
      <c r="F69" s="1059"/>
      <c r="G69" s="1131">
        <v>4.5</v>
      </c>
      <c r="H69" s="926">
        <f>G69*30</f>
        <v>135</v>
      </c>
      <c r="I69" s="624"/>
      <c r="J69" s="624"/>
      <c r="K69" s="624"/>
      <c r="L69" s="624"/>
      <c r="M69" s="1060"/>
      <c r="N69" s="1061"/>
      <c r="O69" s="1062"/>
      <c r="P69" s="1062"/>
      <c r="Q69" s="1062"/>
      <c r="R69" s="1062"/>
      <c r="S69" s="1062"/>
      <c r="T69" s="191"/>
      <c r="U69" s="192"/>
      <c r="V69" s="1039"/>
      <c r="Z69" s="27" t="s">
        <v>344</v>
      </c>
      <c r="AR69" s="1094"/>
    </row>
    <row r="70" spans="1:44" s="27" customFormat="1" ht="20.100000000000001" customHeight="1" thickBot="1" x14ac:dyDescent="0.35">
      <c r="A70" s="1058" t="s">
        <v>421</v>
      </c>
      <c r="B70" s="855" t="s">
        <v>89</v>
      </c>
      <c r="C70" s="602"/>
      <c r="D70" s="235">
        <v>8</v>
      </c>
      <c r="E70" s="235"/>
      <c r="F70" s="497"/>
      <c r="G70" s="1132">
        <v>6</v>
      </c>
      <c r="H70" s="869">
        <f>G70*30</f>
        <v>180</v>
      </c>
      <c r="I70" s="235"/>
      <c r="J70" s="235"/>
      <c r="K70" s="235"/>
      <c r="L70" s="235"/>
      <c r="M70" s="499"/>
      <c r="N70" s="909"/>
      <c r="O70" s="910"/>
      <c r="P70" s="910"/>
      <c r="Q70" s="911"/>
      <c r="R70" s="910"/>
      <c r="S70" s="910"/>
      <c r="T70" s="911"/>
      <c r="U70" s="910"/>
      <c r="V70" s="1040"/>
      <c r="Z70" s="27" t="s">
        <v>344</v>
      </c>
      <c r="AR70" s="1094"/>
    </row>
    <row r="71" spans="1:44" s="27" customFormat="1" ht="20.100000000000001" customHeight="1" thickBot="1" x14ac:dyDescent="0.25">
      <c r="A71" s="2261" t="s">
        <v>194</v>
      </c>
      <c r="B71" s="2262"/>
      <c r="C71" s="2262"/>
      <c r="D71" s="2262"/>
      <c r="E71" s="2262"/>
      <c r="F71" s="2262"/>
      <c r="G71" s="2262"/>
      <c r="H71" s="2262"/>
      <c r="I71" s="2262"/>
      <c r="J71" s="2262"/>
      <c r="K71" s="2262"/>
      <c r="L71" s="2262"/>
      <c r="M71" s="2262"/>
      <c r="N71" s="2245"/>
      <c r="O71" s="2245"/>
      <c r="P71" s="2245"/>
      <c r="Q71" s="2245"/>
      <c r="R71" s="2245"/>
      <c r="S71" s="2245"/>
      <c r="T71" s="2245"/>
      <c r="U71" s="2245"/>
      <c r="V71" s="2246"/>
      <c r="AR71" s="1094"/>
    </row>
    <row r="72" spans="1:44" s="971" customFormat="1" ht="20.100000000000001" customHeight="1" thickBot="1" x14ac:dyDescent="0.25">
      <c r="A72" s="492" t="s">
        <v>59</v>
      </c>
      <c r="B72" s="857" t="s">
        <v>90</v>
      </c>
      <c r="C72" s="856">
        <v>8</v>
      </c>
      <c r="D72" s="95"/>
      <c r="E72" s="95"/>
      <c r="F72" s="94"/>
      <c r="G72" s="1133">
        <v>1.5</v>
      </c>
      <c r="H72" s="2441" t="s">
        <v>134</v>
      </c>
      <c r="I72" s="2442"/>
      <c r="J72" s="2442"/>
      <c r="K72" s="2442"/>
      <c r="L72" s="2442"/>
      <c r="M72" s="2443"/>
      <c r="N72" s="912"/>
      <c r="O72" s="913"/>
      <c r="P72" s="913"/>
      <c r="Q72" s="914"/>
      <c r="R72" s="913"/>
      <c r="S72" s="913"/>
      <c r="T72" s="914"/>
      <c r="U72" s="913"/>
      <c r="V72" s="1041"/>
      <c r="Z72" s="971" t="s">
        <v>344</v>
      </c>
      <c r="AR72" s="1095"/>
    </row>
    <row r="73" spans="1:44" s="27" customFormat="1" ht="30" customHeight="1" thickBot="1" x14ac:dyDescent="0.25">
      <c r="A73" s="2481" t="s">
        <v>116</v>
      </c>
      <c r="B73" s="2482"/>
      <c r="C73" s="104"/>
      <c r="D73" s="76"/>
      <c r="E73" s="76"/>
      <c r="F73" s="76"/>
      <c r="G73" s="1118">
        <f t="shared" ref="G73:V73" si="8">G74+G75</f>
        <v>30</v>
      </c>
      <c r="H73" s="1013">
        <f t="shared" si="8"/>
        <v>540</v>
      </c>
      <c r="I73" s="1119">
        <f t="shared" si="8"/>
        <v>238</v>
      </c>
      <c r="J73" s="1119">
        <f t="shared" si="8"/>
        <v>95</v>
      </c>
      <c r="K73" s="1119">
        <f t="shared" si="8"/>
        <v>26</v>
      </c>
      <c r="L73" s="1119">
        <f t="shared" si="8"/>
        <v>117</v>
      </c>
      <c r="M73" s="1118">
        <f t="shared" si="8"/>
        <v>302</v>
      </c>
      <c r="N73" s="1013">
        <f t="shared" si="8"/>
        <v>0</v>
      </c>
      <c r="O73" s="1119">
        <f t="shared" si="8"/>
        <v>0</v>
      </c>
      <c r="P73" s="1119">
        <f t="shared" si="8"/>
        <v>0</v>
      </c>
      <c r="Q73" s="1119">
        <f t="shared" si="8"/>
        <v>0</v>
      </c>
      <c r="R73" s="1119">
        <f t="shared" si="8"/>
        <v>0</v>
      </c>
      <c r="S73" s="1119">
        <f t="shared" si="8"/>
        <v>0</v>
      </c>
      <c r="T73" s="1119">
        <f t="shared" si="8"/>
        <v>0</v>
      </c>
      <c r="U73" s="1119">
        <f t="shared" si="8"/>
        <v>18</v>
      </c>
      <c r="V73" s="1118">
        <f t="shared" si="8"/>
        <v>0</v>
      </c>
      <c r="AR73" s="1094"/>
    </row>
    <row r="74" spans="1:44" s="41" customFormat="1" ht="20.100000000000001" customHeight="1" thickBot="1" x14ac:dyDescent="0.25">
      <c r="A74" s="2445" t="s">
        <v>437</v>
      </c>
      <c r="B74" s="2446"/>
      <c r="C74" s="1076"/>
      <c r="D74" s="1077"/>
      <c r="E74" s="1078"/>
      <c r="F74" s="1078"/>
      <c r="G74" s="1134">
        <f>SUM(G64:G65)+G69+G70+G72</f>
        <v>21</v>
      </c>
      <c r="H74" s="1079">
        <f t="shared" ref="H74:V74" si="9">SUM(H64:H65)</f>
        <v>270</v>
      </c>
      <c r="I74" s="1079">
        <f t="shared" si="9"/>
        <v>134</v>
      </c>
      <c r="J74" s="1079">
        <f t="shared" si="9"/>
        <v>56</v>
      </c>
      <c r="K74" s="1079">
        <f t="shared" si="9"/>
        <v>26</v>
      </c>
      <c r="L74" s="1079">
        <f t="shared" si="9"/>
        <v>52</v>
      </c>
      <c r="M74" s="1079">
        <f t="shared" si="9"/>
        <v>136</v>
      </c>
      <c r="N74" s="1079">
        <f t="shared" si="9"/>
        <v>0</v>
      </c>
      <c r="O74" s="1079">
        <f t="shared" si="9"/>
        <v>0</v>
      </c>
      <c r="P74" s="1079">
        <f t="shared" si="9"/>
        <v>0</v>
      </c>
      <c r="Q74" s="1079">
        <f t="shared" si="9"/>
        <v>0</v>
      </c>
      <c r="R74" s="1079">
        <f t="shared" si="9"/>
        <v>0</v>
      </c>
      <c r="S74" s="1079">
        <f t="shared" si="9"/>
        <v>0</v>
      </c>
      <c r="T74" s="1079">
        <f t="shared" si="9"/>
        <v>0</v>
      </c>
      <c r="U74" s="1079">
        <f t="shared" si="9"/>
        <v>10</v>
      </c>
      <c r="V74" s="1079">
        <f t="shared" si="9"/>
        <v>0</v>
      </c>
      <c r="W74" s="20"/>
      <c r="AR74" s="229"/>
    </row>
    <row r="75" spans="1:44" s="27" customFormat="1" ht="20.25" customHeight="1" thickBot="1" x14ac:dyDescent="0.25">
      <c r="A75" s="2285" t="s">
        <v>367</v>
      </c>
      <c r="B75" s="2430"/>
      <c r="C75" s="104"/>
      <c r="D75" s="76"/>
      <c r="E75" s="76"/>
      <c r="F75" s="920"/>
      <c r="G75" s="985">
        <f t="shared" ref="G75:V75" si="10">SUM(G61:G61)+SUM(G67:G67)</f>
        <v>9</v>
      </c>
      <c r="H75" s="1120">
        <f t="shared" si="10"/>
        <v>270</v>
      </c>
      <c r="I75" s="1120">
        <f t="shared" si="10"/>
        <v>104</v>
      </c>
      <c r="J75" s="1120">
        <f t="shared" si="10"/>
        <v>39</v>
      </c>
      <c r="K75" s="1120">
        <f t="shared" si="10"/>
        <v>0</v>
      </c>
      <c r="L75" s="1120">
        <f t="shared" si="10"/>
        <v>65</v>
      </c>
      <c r="M75" s="1120">
        <f t="shared" si="10"/>
        <v>166</v>
      </c>
      <c r="N75" s="1120">
        <f t="shared" si="10"/>
        <v>0</v>
      </c>
      <c r="O75" s="1120">
        <f t="shared" si="10"/>
        <v>0</v>
      </c>
      <c r="P75" s="1120">
        <f t="shared" si="10"/>
        <v>0</v>
      </c>
      <c r="Q75" s="1120">
        <f t="shared" si="10"/>
        <v>0</v>
      </c>
      <c r="R75" s="1120">
        <f t="shared" si="10"/>
        <v>0</v>
      </c>
      <c r="S75" s="1120">
        <f t="shared" si="10"/>
        <v>0</v>
      </c>
      <c r="T75" s="1120">
        <f t="shared" si="10"/>
        <v>0</v>
      </c>
      <c r="U75" s="1120">
        <f t="shared" si="10"/>
        <v>8</v>
      </c>
      <c r="V75" s="1120">
        <f t="shared" si="10"/>
        <v>0</v>
      </c>
      <c r="W75" s="20">
        <f>G75*30</f>
        <v>270</v>
      </c>
      <c r="AR75" s="1094"/>
    </row>
  </sheetData>
  <mergeCells count="74">
    <mergeCell ref="A1:V1"/>
    <mergeCell ref="A2:A7"/>
    <mergeCell ref="B2:B7"/>
    <mergeCell ref="C2:F3"/>
    <mergeCell ref="G2:G7"/>
    <mergeCell ref="H2:M2"/>
    <mergeCell ref="N2:V2"/>
    <mergeCell ref="D4:D7"/>
    <mergeCell ref="E4:F4"/>
    <mergeCell ref="I4:I7"/>
    <mergeCell ref="H3:H7"/>
    <mergeCell ref="C4:C7"/>
    <mergeCell ref="AF20:AH20"/>
    <mergeCell ref="AI20:AK20"/>
    <mergeCell ref="AL20:AN20"/>
    <mergeCell ref="A16:V16"/>
    <mergeCell ref="A17:V17"/>
    <mergeCell ref="AC20:AE20"/>
    <mergeCell ref="H11:M11"/>
    <mergeCell ref="A12:V12"/>
    <mergeCell ref="R3:S4"/>
    <mergeCell ref="AI7:AK8"/>
    <mergeCell ref="E5:E7"/>
    <mergeCell ref="AF7:AH8"/>
    <mergeCell ref="I3:L3"/>
    <mergeCell ref="AC7:AE8"/>
    <mergeCell ref="N3:O4"/>
    <mergeCell ref="P3:Q4"/>
    <mergeCell ref="M3:M7"/>
    <mergeCell ref="T3:V4"/>
    <mergeCell ref="K5:K7"/>
    <mergeCell ref="L5:L7"/>
    <mergeCell ref="N6:V6"/>
    <mergeCell ref="J4:L4"/>
    <mergeCell ref="AL7:AN8"/>
    <mergeCell ref="A9:V9"/>
    <mergeCell ref="A10:V10"/>
    <mergeCell ref="F5:F7"/>
    <mergeCell ref="J5:J7"/>
    <mergeCell ref="H31:M31"/>
    <mergeCell ref="A32:B32"/>
    <mergeCell ref="A33:B33"/>
    <mergeCell ref="A71:V71"/>
    <mergeCell ref="A27:V27"/>
    <mergeCell ref="A30:V30"/>
    <mergeCell ref="H59:M59"/>
    <mergeCell ref="A37:V37"/>
    <mergeCell ref="A38:V38"/>
    <mergeCell ref="H39:M39"/>
    <mergeCell ref="A40:V40"/>
    <mergeCell ref="A43:V43"/>
    <mergeCell ref="A44:V44"/>
    <mergeCell ref="A74:B74"/>
    <mergeCell ref="A75:B75"/>
    <mergeCell ref="A24:V24"/>
    <mergeCell ref="A34:B34"/>
    <mergeCell ref="A66:V66"/>
    <mergeCell ref="A68:V68"/>
    <mergeCell ref="A52:B52"/>
    <mergeCell ref="A53:B53"/>
    <mergeCell ref="H72:M72"/>
    <mergeCell ref="A73:B73"/>
    <mergeCell ref="A60:V60"/>
    <mergeCell ref="A62:V62"/>
    <mergeCell ref="A63:V63"/>
    <mergeCell ref="A54:B54"/>
    <mergeCell ref="A57:V57"/>
    <mergeCell ref="A58:V58"/>
    <mergeCell ref="AC47:AE47"/>
    <mergeCell ref="AI47:AK47"/>
    <mergeCell ref="AL47:AN47"/>
    <mergeCell ref="A49:V49"/>
    <mergeCell ref="A51:V51"/>
    <mergeCell ref="AF47:AH47"/>
  </mergeCells>
  <pageMargins left="0.70866141732283472" right="0.31496062992125984" top="0.51181102362204722" bottom="0.39370078740157483" header="0.51181102362204722" footer="0.39370078740157483"/>
  <pageSetup paperSize="9" scale="51" firstPageNumber="0" fitToHeight="0" orientation="landscape" r:id="rId1"/>
  <headerFooter alignWithMargins="0"/>
  <rowBreaks count="1" manualBreakCount="1">
    <brk id="34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6"/>
  <sheetViews>
    <sheetView tabSelected="1" view="pageBreakPreview" zoomScale="70" zoomScaleNormal="75" zoomScaleSheetLayoutView="70" workbookViewId="0">
      <selection activeCell="D99" sqref="D99"/>
    </sheetView>
  </sheetViews>
  <sheetFormatPr defaultColWidth="9.140625" defaultRowHeight="18.75" x14ac:dyDescent="0.2"/>
  <cols>
    <col min="1" max="1" width="10.7109375" style="231" customWidth="1"/>
    <col min="2" max="2" width="42.85546875" style="261" customWidth="1"/>
    <col min="3" max="3" width="6.7109375" style="262" customWidth="1"/>
    <col min="4" max="4" width="7.28515625" style="263" customWidth="1"/>
    <col min="5" max="5" width="6.5703125" style="263" customWidth="1"/>
    <col min="6" max="6" width="6.42578125" style="262" customWidth="1"/>
    <col min="7" max="7" width="11.28515625" style="263" customWidth="1"/>
    <col min="8" max="8" width="9.7109375" style="262" customWidth="1"/>
    <col min="9" max="9" width="9.5703125" style="20" customWidth="1"/>
    <col min="10" max="10" width="9" style="20" customWidth="1"/>
    <col min="11" max="11" width="9.28515625" style="20" customWidth="1"/>
    <col min="12" max="12" width="9.42578125" style="20" customWidth="1"/>
    <col min="13" max="13" width="9" style="229" customWidth="1"/>
    <col min="14" max="14" width="8.5703125" style="20" customWidth="1"/>
    <col min="15" max="16" width="7.5703125" style="20" customWidth="1"/>
    <col min="17" max="17" width="6.7109375" style="20" customWidth="1"/>
    <col min="18" max="18" width="7.5703125" style="20" customWidth="1"/>
    <col min="19" max="19" width="8.140625" style="20" customWidth="1"/>
    <col min="20" max="20" width="9.28515625" style="20" customWidth="1"/>
    <col min="21" max="21" width="8.28515625" style="20" customWidth="1"/>
    <col min="22" max="22" width="8.140625" style="5" customWidth="1"/>
    <col min="23" max="23" width="7" style="5" bestFit="1" customWidth="1"/>
    <col min="24" max="24" width="8.5703125" style="1847" customWidth="1"/>
    <col min="25" max="16384" width="9.140625" style="5"/>
  </cols>
  <sheetData>
    <row r="1" spans="1:27" s="62" customFormat="1" ht="17.25" thickBot="1" x14ac:dyDescent="0.25">
      <c r="A1" s="2168" t="s">
        <v>689</v>
      </c>
      <c r="B1" s="2168"/>
      <c r="C1" s="2168"/>
      <c r="D1" s="2168"/>
      <c r="E1" s="2168"/>
      <c r="F1" s="2168"/>
      <c r="G1" s="2168"/>
      <c r="H1" s="2168"/>
      <c r="I1" s="2168"/>
      <c r="J1" s="2168"/>
      <c r="K1" s="2168"/>
      <c r="L1" s="2168"/>
      <c r="M1" s="2168"/>
      <c r="N1" s="2168"/>
      <c r="O1" s="2168"/>
      <c r="P1" s="2168"/>
      <c r="Q1" s="2168"/>
      <c r="R1" s="2168"/>
      <c r="S1" s="2168"/>
      <c r="T1" s="2168"/>
      <c r="U1" s="2168"/>
      <c r="V1" s="1359"/>
      <c r="W1" s="1359"/>
      <c r="X1" s="1811"/>
      <c r="Y1" s="1359"/>
      <c r="Z1" s="1359"/>
      <c r="AA1" s="1359"/>
    </row>
    <row r="2" spans="1:27" s="62" customFormat="1" ht="16.5" x14ac:dyDescent="0.2">
      <c r="A2" s="2137" t="s">
        <v>22</v>
      </c>
      <c r="B2" s="2149" t="s">
        <v>23</v>
      </c>
      <c r="C2" s="2154" t="s">
        <v>359</v>
      </c>
      <c r="D2" s="2155"/>
      <c r="E2" s="2155"/>
      <c r="F2" s="2156"/>
      <c r="G2" s="2139" t="s">
        <v>24</v>
      </c>
      <c r="H2" s="2179" t="s">
        <v>141</v>
      </c>
      <c r="I2" s="2161"/>
      <c r="J2" s="2161"/>
      <c r="K2" s="2161"/>
      <c r="L2" s="2161"/>
      <c r="M2" s="2162"/>
      <c r="N2" s="2160" t="s">
        <v>341</v>
      </c>
      <c r="O2" s="2161"/>
      <c r="P2" s="2161"/>
      <c r="Q2" s="2161"/>
      <c r="R2" s="2161"/>
      <c r="S2" s="2161"/>
      <c r="T2" s="2161"/>
      <c r="U2" s="2161"/>
      <c r="V2" s="2161"/>
      <c r="W2" s="2161"/>
      <c r="X2" s="2162"/>
      <c r="Y2" s="1359"/>
      <c r="Z2" s="1359"/>
      <c r="AA2" s="1359"/>
    </row>
    <row r="3" spans="1:27" s="62" customFormat="1" ht="16.5" x14ac:dyDescent="0.2">
      <c r="A3" s="2138"/>
      <c r="B3" s="2150"/>
      <c r="C3" s="2157"/>
      <c r="D3" s="2158"/>
      <c r="E3" s="2158"/>
      <c r="F3" s="2159"/>
      <c r="G3" s="2140"/>
      <c r="H3" s="2141" t="s">
        <v>25</v>
      </c>
      <c r="I3" s="2143" t="s">
        <v>142</v>
      </c>
      <c r="J3" s="2143"/>
      <c r="K3" s="2143"/>
      <c r="L3" s="2143"/>
      <c r="M3" s="2153" t="s">
        <v>26</v>
      </c>
      <c r="N3" s="2151" t="s">
        <v>29</v>
      </c>
      <c r="O3" s="2143"/>
      <c r="P3" s="2143" t="s">
        <v>30</v>
      </c>
      <c r="Q3" s="2143"/>
      <c r="R3" s="2143" t="s">
        <v>31</v>
      </c>
      <c r="S3" s="2143"/>
      <c r="T3" s="2143" t="s">
        <v>32</v>
      </c>
      <c r="U3" s="2143"/>
      <c r="V3" s="2131" t="s">
        <v>581</v>
      </c>
      <c r="W3" s="2132"/>
      <c r="X3" s="1812"/>
      <c r="Y3" s="1359"/>
      <c r="Z3" s="1359"/>
      <c r="AA3" s="1359"/>
    </row>
    <row r="4" spans="1:27" s="62" customFormat="1" ht="17.25" thickBot="1" x14ac:dyDescent="0.25">
      <c r="A4" s="2138"/>
      <c r="B4" s="2150"/>
      <c r="C4" s="2141" t="s">
        <v>135</v>
      </c>
      <c r="D4" s="2142" t="s">
        <v>136</v>
      </c>
      <c r="E4" s="2143" t="s">
        <v>138</v>
      </c>
      <c r="F4" s="2180"/>
      <c r="G4" s="2140"/>
      <c r="H4" s="2141"/>
      <c r="I4" s="2142" t="s">
        <v>19</v>
      </c>
      <c r="J4" s="2143" t="s">
        <v>143</v>
      </c>
      <c r="K4" s="2143"/>
      <c r="L4" s="2143"/>
      <c r="M4" s="2153"/>
      <c r="N4" s="2152"/>
      <c r="O4" s="2148"/>
      <c r="P4" s="2148"/>
      <c r="Q4" s="2148"/>
      <c r="R4" s="2148"/>
      <c r="S4" s="2148"/>
      <c r="T4" s="2148"/>
      <c r="U4" s="2148"/>
      <c r="V4" s="2133"/>
      <c r="W4" s="2134"/>
      <c r="X4" s="1813"/>
      <c r="Y4" s="1359"/>
      <c r="Z4" s="1359"/>
      <c r="AA4" s="1359"/>
    </row>
    <row r="5" spans="1:27" s="62" customFormat="1" ht="17.25" thickBot="1" x14ac:dyDescent="0.25">
      <c r="A5" s="2138"/>
      <c r="B5" s="2150"/>
      <c r="C5" s="2141"/>
      <c r="D5" s="2142"/>
      <c r="E5" s="2142" t="s">
        <v>139</v>
      </c>
      <c r="F5" s="2153" t="s">
        <v>140</v>
      </c>
      <c r="G5" s="2140"/>
      <c r="H5" s="2141"/>
      <c r="I5" s="2142"/>
      <c r="J5" s="2142" t="s">
        <v>27</v>
      </c>
      <c r="K5" s="2142" t="s">
        <v>434</v>
      </c>
      <c r="L5" s="2142" t="s">
        <v>28</v>
      </c>
      <c r="M5" s="2153"/>
      <c r="N5" s="1790">
        <v>1</v>
      </c>
      <c r="O5" s="1790">
        <v>2</v>
      </c>
      <c r="P5" s="1790">
        <v>3</v>
      </c>
      <c r="Q5" s="1790">
        <v>4</v>
      </c>
      <c r="R5" s="1790">
        <v>5</v>
      </c>
      <c r="S5" s="1790">
        <v>6</v>
      </c>
      <c r="T5" s="1790">
        <v>7</v>
      </c>
      <c r="U5" s="1790">
        <v>8</v>
      </c>
      <c r="V5" s="1791">
        <v>9</v>
      </c>
      <c r="W5" s="1793">
        <v>10</v>
      </c>
      <c r="X5" s="1814"/>
    </row>
    <row r="6" spans="1:27" s="62" customFormat="1" ht="16.899999999999999" customHeight="1" thickBot="1" x14ac:dyDescent="0.25">
      <c r="A6" s="2138"/>
      <c r="B6" s="2150"/>
      <c r="C6" s="2141"/>
      <c r="D6" s="2142"/>
      <c r="E6" s="2142"/>
      <c r="F6" s="2153"/>
      <c r="G6" s="2140"/>
      <c r="H6" s="2141"/>
      <c r="I6" s="2142"/>
      <c r="J6" s="2142"/>
      <c r="K6" s="2142"/>
      <c r="L6" s="2142"/>
      <c r="M6" s="2153"/>
      <c r="N6" s="2128" t="s">
        <v>342</v>
      </c>
      <c r="O6" s="2129"/>
      <c r="P6" s="2129"/>
      <c r="Q6" s="2129"/>
      <c r="R6" s="2129"/>
      <c r="S6" s="2129"/>
      <c r="T6" s="2129"/>
      <c r="U6" s="2129"/>
      <c r="V6" s="2129"/>
      <c r="W6" s="2130"/>
      <c r="X6" s="1815"/>
      <c r="Y6" s="1359"/>
      <c r="Z6" s="1359"/>
    </row>
    <row r="7" spans="1:27" s="62" customFormat="1" ht="17.25" thickBot="1" x14ac:dyDescent="0.25">
      <c r="A7" s="2138"/>
      <c r="B7" s="2150"/>
      <c r="C7" s="2141"/>
      <c r="D7" s="2142"/>
      <c r="E7" s="2142"/>
      <c r="F7" s="2153"/>
      <c r="G7" s="2140"/>
      <c r="H7" s="2141"/>
      <c r="I7" s="2142"/>
      <c r="J7" s="2142"/>
      <c r="K7" s="2142"/>
      <c r="L7" s="2142"/>
      <c r="M7" s="2153"/>
      <c r="N7" s="1790"/>
      <c r="O7" s="1790"/>
      <c r="P7" s="1790"/>
      <c r="Q7" s="1790"/>
      <c r="R7" s="1790"/>
      <c r="S7" s="1790"/>
      <c r="T7" s="1790"/>
      <c r="U7" s="1790"/>
      <c r="V7" s="1791"/>
      <c r="W7" s="1793"/>
      <c r="X7" s="1814"/>
      <c r="Y7" s="1359"/>
      <c r="Z7" s="1359"/>
    </row>
    <row r="8" spans="1:27" s="62" customFormat="1" ht="17.25" thickBot="1" x14ac:dyDescent="0.25">
      <c r="A8" s="1361">
        <v>1</v>
      </c>
      <c r="B8" s="1361">
        <v>2</v>
      </c>
      <c r="C8" s="1362">
        <v>3</v>
      </c>
      <c r="D8" s="1363">
        <v>4</v>
      </c>
      <c r="E8" s="1363">
        <v>5</v>
      </c>
      <c r="F8" s="1364">
        <v>6</v>
      </c>
      <c r="G8" s="1365">
        <v>7</v>
      </c>
      <c r="H8" s="1362">
        <v>8</v>
      </c>
      <c r="I8" s="1363">
        <v>9</v>
      </c>
      <c r="J8" s="1363">
        <v>10</v>
      </c>
      <c r="K8" s="1363">
        <v>11</v>
      </c>
      <c r="L8" s="1363">
        <v>12</v>
      </c>
      <c r="M8" s="1364">
        <v>13</v>
      </c>
      <c r="N8" s="1792">
        <v>14</v>
      </c>
      <c r="O8" s="1792">
        <v>15</v>
      </c>
      <c r="P8" s="1792">
        <v>16</v>
      </c>
      <c r="Q8" s="1792">
        <v>17</v>
      </c>
      <c r="R8" s="1792">
        <v>18</v>
      </c>
      <c r="S8" s="1792">
        <v>19</v>
      </c>
      <c r="T8" s="1792">
        <v>20</v>
      </c>
      <c r="U8" s="1792">
        <v>21</v>
      </c>
      <c r="V8" s="1791">
        <v>22</v>
      </c>
      <c r="W8" s="1793">
        <v>23</v>
      </c>
      <c r="X8" s="1814"/>
      <c r="Y8" s="1359"/>
      <c r="Z8" s="1359"/>
    </row>
    <row r="9" spans="1:27" s="62" customFormat="1" ht="17.25" thickBot="1" x14ac:dyDescent="0.25">
      <c r="A9" s="2170" t="s">
        <v>246</v>
      </c>
      <c r="B9" s="2171"/>
      <c r="C9" s="2171"/>
      <c r="D9" s="2171"/>
      <c r="E9" s="2171"/>
      <c r="F9" s="2171"/>
      <c r="G9" s="2171"/>
      <c r="H9" s="2171"/>
      <c r="I9" s="2171"/>
      <c r="J9" s="2171"/>
      <c r="K9" s="2171"/>
      <c r="L9" s="2171"/>
      <c r="M9" s="2171"/>
      <c r="N9" s="2171"/>
      <c r="O9" s="2171"/>
      <c r="P9" s="2171"/>
      <c r="Q9" s="2171"/>
      <c r="R9" s="2171"/>
      <c r="S9" s="2171"/>
      <c r="T9" s="2171"/>
      <c r="U9" s="2171"/>
      <c r="V9" s="2171"/>
      <c r="W9" s="2171"/>
      <c r="X9" s="2172"/>
      <c r="Y9" s="1359"/>
      <c r="Z9" s="1359"/>
      <c r="AA9" s="1359"/>
    </row>
    <row r="10" spans="1:27" s="62" customFormat="1" ht="17.25" thickBot="1" x14ac:dyDescent="0.25">
      <c r="A10" s="2167" t="s">
        <v>480</v>
      </c>
      <c r="B10" s="2168"/>
      <c r="C10" s="2168"/>
      <c r="D10" s="2168"/>
      <c r="E10" s="2168"/>
      <c r="F10" s="2168"/>
      <c r="G10" s="2168"/>
      <c r="H10" s="2168"/>
      <c r="I10" s="2168"/>
      <c r="J10" s="2168"/>
      <c r="K10" s="2168"/>
      <c r="L10" s="2168"/>
      <c r="M10" s="2168"/>
      <c r="N10" s="2168"/>
      <c r="O10" s="2168"/>
      <c r="P10" s="2168"/>
      <c r="Q10" s="2168"/>
      <c r="R10" s="2168"/>
      <c r="S10" s="2168"/>
      <c r="T10" s="2168"/>
      <c r="U10" s="2168"/>
      <c r="V10" s="2168"/>
      <c r="W10" s="2168"/>
      <c r="X10" s="2169"/>
      <c r="Y10" s="1359"/>
      <c r="Z10" s="1359"/>
      <c r="AA10" s="1359"/>
    </row>
    <row r="11" spans="1:27" s="62" customFormat="1" ht="17.25" thickBot="1" x14ac:dyDescent="0.25">
      <c r="A11" s="1728" t="s">
        <v>149</v>
      </c>
      <c r="B11" s="1741" t="s">
        <v>593</v>
      </c>
      <c r="C11" s="1736"/>
      <c r="D11" s="1691">
        <v>1</v>
      </c>
      <c r="E11" s="1691"/>
      <c r="F11" s="1695"/>
      <c r="G11" s="1708">
        <v>3</v>
      </c>
      <c r="H11" s="1727">
        <v>90</v>
      </c>
      <c r="I11" s="1691">
        <v>4</v>
      </c>
      <c r="J11" s="1692" t="s">
        <v>573</v>
      </c>
      <c r="K11" s="1691"/>
      <c r="L11" s="1691"/>
      <c r="M11" s="1693">
        <f>H11-L11</f>
        <v>90</v>
      </c>
      <c r="N11" s="1696" t="s">
        <v>573</v>
      </c>
      <c r="O11" s="1691"/>
      <c r="P11" s="1691"/>
      <c r="Q11" s="1691"/>
      <c r="R11" s="1691"/>
      <c r="S11" s="1691"/>
      <c r="T11" s="1691"/>
      <c r="U11" s="1691"/>
      <c r="V11" s="1691"/>
      <c r="W11" s="1691"/>
      <c r="X11" s="1816"/>
      <c r="Y11" s="1359"/>
      <c r="Z11" s="1359"/>
      <c r="AA11" s="1359"/>
    </row>
    <row r="12" spans="1:27" s="1339" customFormat="1" ht="38.25" thickBot="1" x14ac:dyDescent="0.25">
      <c r="A12" s="1729" t="s">
        <v>150</v>
      </c>
      <c r="B12" s="1931" t="s">
        <v>629</v>
      </c>
      <c r="C12" s="1737">
        <v>3</v>
      </c>
      <c r="D12" s="1572"/>
      <c r="E12" s="1572"/>
      <c r="F12" s="1687"/>
      <c r="G12" s="1688">
        <v>5</v>
      </c>
      <c r="H12" s="1389">
        <f>G12*30</f>
        <v>150</v>
      </c>
      <c r="I12" s="1691">
        <v>4</v>
      </c>
      <c r="J12" s="1689" t="s">
        <v>573</v>
      </c>
      <c r="K12" s="1572"/>
      <c r="L12" s="1572"/>
      <c r="M12" s="1604">
        <f>H12-I12</f>
        <v>146</v>
      </c>
      <c r="N12" s="1634"/>
      <c r="O12" s="1417"/>
      <c r="P12" s="1690" t="s">
        <v>573</v>
      </c>
      <c r="Q12" s="1391"/>
      <c r="R12" s="1391"/>
      <c r="S12" s="1391"/>
      <c r="T12" s="1391"/>
      <c r="U12" s="1391"/>
      <c r="V12" s="1641"/>
      <c r="W12" s="1641"/>
      <c r="X12" s="1817"/>
      <c r="Y12" s="1359"/>
      <c r="Z12" s="1359"/>
      <c r="AA12" s="1359"/>
    </row>
    <row r="13" spans="1:27" s="1339" customFormat="1" ht="19.5" thickBot="1" x14ac:dyDescent="0.25">
      <c r="A13" s="1730" t="s">
        <v>151</v>
      </c>
      <c r="B13" s="1931" t="s">
        <v>38</v>
      </c>
      <c r="C13" s="1405"/>
      <c r="D13" s="1370">
        <v>1</v>
      </c>
      <c r="E13" s="1370"/>
      <c r="F13" s="1371"/>
      <c r="G13" s="1372">
        <v>4</v>
      </c>
      <c r="H13" s="1389">
        <f>G13*30</f>
        <v>120</v>
      </c>
      <c r="I13" s="1691">
        <v>4</v>
      </c>
      <c r="J13" s="1373">
        <v>4</v>
      </c>
      <c r="K13" s="1370"/>
      <c r="L13" s="1370"/>
      <c r="M13" s="1374">
        <f>H13-I13</f>
        <v>116</v>
      </c>
      <c r="N13" s="1696" t="s">
        <v>573</v>
      </c>
      <c r="O13" s="1376"/>
      <c r="P13" s="1377"/>
      <c r="Q13" s="1378"/>
      <c r="R13" s="1379"/>
      <c r="S13" s="1378"/>
      <c r="T13" s="1378"/>
      <c r="U13" s="1378"/>
      <c r="V13" s="1360"/>
      <c r="W13" s="1360"/>
      <c r="X13" s="1818"/>
      <c r="Y13" s="1359"/>
      <c r="Z13" s="1359"/>
      <c r="AA13" s="1359"/>
    </row>
    <row r="14" spans="1:27" s="1339" customFormat="1" ht="33" customHeight="1" thickBot="1" x14ac:dyDescent="0.25">
      <c r="A14" s="1730" t="s">
        <v>152</v>
      </c>
      <c r="B14" s="1753" t="s">
        <v>635</v>
      </c>
      <c r="C14" s="1505"/>
      <c r="D14" s="1506" t="s">
        <v>20</v>
      </c>
      <c r="E14" s="1506"/>
      <c r="F14" s="1507"/>
      <c r="G14" s="1613">
        <v>3</v>
      </c>
      <c r="H14" s="1794">
        <f>G14*30</f>
        <v>90</v>
      </c>
      <c r="I14" s="1691">
        <v>8</v>
      </c>
      <c r="J14" s="1575" t="s">
        <v>573</v>
      </c>
      <c r="K14" s="1636"/>
      <c r="L14" s="1614" t="s">
        <v>580</v>
      </c>
      <c r="M14" s="1795">
        <f>H14-I14</f>
        <v>82</v>
      </c>
      <c r="N14" s="1503" t="s">
        <v>577</v>
      </c>
      <c r="O14" s="1388"/>
      <c r="P14" s="1388"/>
      <c r="Q14" s="1388"/>
      <c r="R14" s="1388"/>
      <c r="S14" s="1388"/>
      <c r="T14" s="1388"/>
      <c r="U14" s="1388"/>
      <c r="V14" s="1360"/>
      <c r="W14" s="1360"/>
      <c r="X14" s="1818"/>
      <c r="Y14" s="1359"/>
      <c r="Z14" s="1359"/>
      <c r="AA14" s="1359"/>
    </row>
    <row r="15" spans="1:27" s="1339" customFormat="1" ht="20.45" customHeight="1" thickBot="1" x14ac:dyDescent="0.25">
      <c r="A15" s="1730" t="s">
        <v>153</v>
      </c>
      <c r="B15" s="1805" t="s">
        <v>33</v>
      </c>
      <c r="C15" s="1521"/>
      <c r="D15" s="1806"/>
      <c r="E15" s="1806"/>
      <c r="F15" s="1441"/>
      <c r="G15" s="1807">
        <f>SUM(G16:G18)</f>
        <v>6</v>
      </c>
      <c r="H15" s="1808">
        <f>SUM(H16:H18)</f>
        <v>180</v>
      </c>
      <c r="I15" s="1691">
        <v>12</v>
      </c>
      <c r="J15" s="1809">
        <v>12</v>
      </c>
      <c r="K15" s="1809"/>
      <c r="L15" s="1809"/>
      <c r="M15" s="1810">
        <v>168</v>
      </c>
      <c r="N15" s="1634"/>
      <c r="O15" s="1391"/>
      <c r="P15" s="1391"/>
      <c r="Q15" s="1391"/>
      <c r="R15" s="1392"/>
      <c r="S15" s="1391"/>
      <c r="T15" s="1391"/>
      <c r="U15" s="1391"/>
      <c r="V15" s="1360"/>
      <c r="W15" s="1360"/>
      <c r="X15" s="1818"/>
      <c r="Y15" s="1359"/>
      <c r="Z15" s="1359"/>
      <c r="AA15" s="1359"/>
    </row>
    <row r="16" spans="1:27" s="1339" customFormat="1" ht="22.15" customHeight="1" thickBot="1" x14ac:dyDescent="0.25">
      <c r="A16" s="1731"/>
      <c r="B16" s="1796" t="s">
        <v>33</v>
      </c>
      <c r="C16" s="1797"/>
      <c r="D16" s="1798">
        <v>1</v>
      </c>
      <c r="E16" s="1798"/>
      <c r="F16" s="1799"/>
      <c r="G16" s="1800">
        <v>2</v>
      </c>
      <c r="H16" s="1801">
        <f>G16*30</f>
        <v>60</v>
      </c>
      <c r="I16" s="1691">
        <v>4</v>
      </c>
      <c r="J16" s="1802">
        <v>4</v>
      </c>
      <c r="K16" s="1802"/>
      <c r="L16" s="1803"/>
      <c r="M16" s="1804">
        <f>H16-I16</f>
        <v>56</v>
      </c>
      <c r="N16" s="1697" t="s">
        <v>573</v>
      </c>
      <c r="O16" s="1399"/>
      <c r="P16" s="1400"/>
      <c r="Q16" s="1399"/>
      <c r="R16" s="1401"/>
      <c r="S16" s="1399"/>
      <c r="T16" s="1399"/>
      <c r="U16" s="1399"/>
      <c r="V16" s="1360"/>
      <c r="W16" s="1360"/>
      <c r="X16" s="1818"/>
      <c r="Y16" s="1359"/>
      <c r="Z16" s="1359"/>
      <c r="AA16" s="1359"/>
    </row>
    <row r="17" spans="1:27" s="1339" customFormat="1" ht="22.15" customHeight="1" thickBot="1" x14ac:dyDescent="0.25">
      <c r="A17" s="1731"/>
      <c r="B17" s="1744" t="s">
        <v>33</v>
      </c>
      <c r="C17" s="1738"/>
      <c r="D17" s="1394">
        <v>2</v>
      </c>
      <c r="E17" s="1394"/>
      <c r="F17" s="1395"/>
      <c r="G17" s="1396">
        <v>2</v>
      </c>
      <c r="H17" s="1393">
        <v>60</v>
      </c>
      <c r="I17" s="1691">
        <v>4</v>
      </c>
      <c r="J17" s="1397">
        <v>4</v>
      </c>
      <c r="K17" s="1397"/>
      <c r="L17" s="1398"/>
      <c r="M17" s="1804">
        <f>H17-I17</f>
        <v>56</v>
      </c>
      <c r="N17" s="1697"/>
      <c r="O17" s="1399" t="s">
        <v>573</v>
      </c>
      <c r="P17" s="1400"/>
      <c r="Q17" s="1399"/>
      <c r="R17" s="1401"/>
      <c r="S17" s="1399"/>
      <c r="T17" s="1399"/>
      <c r="U17" s="1399"/>
      <c r="V17" s="1360"/>
      <c r="W17" s="1360"/>
      <c r="X17" s="1818"/>
      <c r="Y17" s="1359"/>
      <c r="Z17" s="1359"/>
      <c r="AA17" s="1359"/>
    </row>
    <row r="18" spans="1:27" s="1339" customFormat="1" ht="22.15" customHeight="1" thickBot="1" x14ac:dyDescent="0.25">
      <c r="A18" s="1730"/>
      <c r="B18" s="1743" t="s">
        <v>33</v>
      </c>
      <c r="C18" s="1405"/>
      <c r="D18" s="1402">
        <v>10</v>
      </c>
      <c r="E18" s="1402"/>
      <c r="F18" s="1403"/>
      <c r="G18" s="1404">
        <v>2</v>
      </c>
      <c r="H18" s="1369">
        <f>G18*30</f>
        <v>60</v>
      </c>
      <c r="I18" s="1691">
        <v>4</v>
      </c>
      <c r="J18" s="1370">
        <v>4</v>
      </c>
      <c r="K18" s="1370"/>
      <c r="L18" s="1373"/>
      <c r="M18" s="1374">
        <f>H18-I18</f>
        <v>56</v>
      </c>
      <c r="N18" s="1482"/>
      <c r="O18" s="1378"/>
      <c r="P18" s="1378"/>
      <c r="Q18" s="1379"/>
      <c r="R18" s="1376"/>
      <c r="S18" s="1378"/>
      <c r="T18" s="1378"/>
      <c r="U18" s="1378"/>
      <c r="V18" s="1360"/>
      <c r="W18" s="1360" t="s">
        <v>573</v>
      </c>
      <c r="X18" s="1818"/>
      <c r="Y18" s="1359"/>
      <c r="Z18" s="1359"/>
      <c r="AA18" s="1359"/>
    </row>
    <row r="19" spans="1:27" s="1339" customFormat="1" ht="19.5" thickBot="1" x14ac:dyDescent="0.25">
      <c r="A19" s="1730" t="s">
        <v>154</v>
      </c>
      <c r="B19" s="1753" t="s">
        <v>61</v>
      </c>
      <c r="C19" s="1848">
        <v>1</v>
      </c>
      <c r="D19" s="1849"/>
      <c r="E19" s="1849"/>
      <c r="F19" s="1850"/>
      <c r="G19" s="1613">
        <v>3</v>
      </c>
      <c r="H19" s="1794">
        <f>G19*30</f>
        <v>90</v>
      </c>
      <c r="I19" s="1691">
        <v>8</v>
      </c>
      <c r="J19" s="1438" t="s">
        <v>573</v>
      </c>
      <c r="K19" s="1717" t="s">
        <v>573</v>
      </c>
      <c r="L19" s="1438"/>
      <c r="M19" s="1795">
        <f>H19-I19</f>
        <v>82</v>
      </c>
      <c r="N19" s="1861" t="s">
        <v>576</v>
      </c>
      <c r="O19" s="1434"/>
      <c r="P19" s="1435"/>
      <c r="Q19" s="1435"/>
      <c r="R19" s="1435"/>
      <c r="S19" s="1435"/>
      <c r="T19" s="1435"/>
      <c r="U19" s="1378"/>
      <c r="V19" s="1360"/>
      <c r="W19" s="1360"/>
      <c r="X19" s="1818"/>
      <c r="Y19" s="1359"/>
      <c r="Z19" s="1359"/>
      <c r="AA19" s="1359"/>
    </row>
    <row r="20" spans="1:27" s="1339" customFormat="1" ht="19.5" thickBot="1" x14ac:dyDescent="0.25">
      <c r="A20" s="1730" t="s">
        <v>468</v>
      </c>
      <c r="B20" s="1805" t="s">
        <v>220</v>
      </c>
      <c r="C20" s="1855"/>
      <c r="D20" s="1539"/>
      <c r="E20" s="1539"/>
      <c r="F20" s="1856"/>
      <c r="G20" s="1522">
        <v>12</v>
      </c>
      <c r="H20" s="1857">
        <f t="shared" ref="H20:H25" si="0">G20*30</f>
        <v>360</v>
      </c>
      <c r="I20" s="1691">
        <v>36</v>
      </c>
      <c r="J20" s="1858">
        <v>24</v>
      </c>
      <c r="K20" s="1858"/>
      <c r="L20" s="1858">
        <v>12</v>
      </c>
      <c r="M20" s="1859">
        <f>H20-I20</f>
        <v>324</v>
      </c>
      <c r="N20" s="1698"/>
      <c r="O20" s="1388"/>
      <c r="P20" s="1388"/>
      <c r="Q20" s="1408"/>
      <c r="R20" s="1408"/>
      <c r="S20" s="1408"/>
      <c r="T20" s="1408"/>
      <c r="U20" s="1408"/>
      <c r="V20" s="1360"/>
      <c r="W20" s="1360"/>
      <c r="X20" s="1818"/>
      <c r="Y20" s="1359"/>
      <c r="Z20" s="1359"/>
      <c r="AA20" s="1359"/>
    </row>
    <row r="21" spans="1:27" s="1339" customFormat="1" ht="19.5" thickBot="1" x14ac:dyDescent="0.25">
      <c r="A21" s="1730"/>
      <c r="B21" s="1633" t="s">
        <v>220</v>
      </c>
      <c r="C21" s="1851">
        <v>1</v>
      </c>
      <c r="D21" s="1852"/>
      <c r="E21" s="1852"/>
      <c r="F21" s="1853"/>
      <c r="G21" s="1415">
        <v>6</v>
      </c>
      <c r="H21" s="1416">
        <f t="shared" si="0"/>
        <v>180</v>
      </c>
      <c r="I21" s="1691">
        <v>16</v>
      </c>
      <c r="J21" s="1854" t="s">
        <v>579</v>
      </c>
      <c r="K21" s="1391"/>
      <c r="L21" s="1854" t="s">
        <v>630</v>
      </c>
      <c r="M21" s="1421">
        <f t="shared" ref="M21:M26" si="1">H21-I21</f>
        <v>164</v>
      </c>
      <c r="N21" s="1699" t="s">
        <v>578</v>
      </c>
      <c r="O21" s="1409"/>
      <c r="P21" s="1409"/>
      <c r="Q21" s="1409"/>
      <c r="R21" s="1409"/>
      <c r="S21" s="1409"/>
      <c r="T21" s="1409"/>
      <c r="U21" s="1409"/>
      <c r="V21" s="1360"/>
      <c r="W21" s="1360"/>
      <c r="X21" s="1818"/>
      <c r="Y21" s="1359"/>
      <c r="Z21" s="1359"/>
      <c r="AA21" s="1359"/>
    </row>
    <row r="22" spans="1:27" s="1339" customFormat="1" ht="19.5" thickBot="1" x14ac:dyDescent="0.25">
      <c r="A22" s="1732"/>
      <c r="B22" s="1627" t="s">
        <v>220</v>
      </c>
      <c r="C22" s="1700">
        <v>2</v>
      </c>
      <c r="D22" s="1409"/>
      <c r="E22" s="1409"/>
      <c r="F22" s="1410"/>
      <c r="G22" s="1382">
        <v>6</v>
      </c>
      <c r="H22" s="1703">
        <f t="shared" si="0"/>
        <v>180</v>
      </c>
      <c r="I22" s="1691">
        <v>16</v>
      </c>
      <c r="J22" s="1379" t="s">
        <v>579</v>
      </c>
      <c r="K22" s="1378"/>
      <c r="L22" s="1379" t="s">
        <v>630</v>
      </c>
      <c r="M22" s="1387">
        <f t="shared" si="1"/>
        <v>164</v>
      </c>
      <c r="N22" s="1700"/>
      <c r="O22" s="1699" t="s">
        <v>578</v>
      </c>
      <c r="P22" s="1409"/>
      <c r="Q22" s="1409"/>
      <c r="R22" s="1409"/>
      <c r="S22" s="1409"/>
      <c r="T22" s="1409"/>
      <c r="U22" s="1409"/>
      <c r="V22" s="1360"/>
      <c r="W22" s="1360"/>
      <c r="X22" s="1818"/>
      <c r="Y22" s="1359"/>
      <c r="Z22" s="1359"/>
      <c r="AA22" s="1359"/>
    </row>
    <row r="23" spans="1:27" s="1338" customFormat="1" ht="19.5" thickBot="1" x14ac:dyDescent="0.25">
      <c r="A23" s="1733" t="s">
        <v>469</v>
      </c>
      <c r="B23" s="1633" t="s">
        <v>547</v>
      </c>
      <c r="C23" s="1412"/>
      <c r="D23" s="1413" t="s">
        <v>21</v>
      </c>
      <c r="E23" s="1413"/>
      <c r="F23" s="1414"/>
      <c r="G23" s="1415">
        <v>4</v>
      </c>
      <c r="H23" s="1416">
        <f>G23*30</f>
        <v>120</v>
      </c>
      <c r="I23" s="1691">
        <v>12</v>
      </c>
      <c r="J23" s="1418" t="s">
        <v>576</v>
      </c>
      <c r="K23" s="1419" t="s">
        <v>573</v>
      </c>
      <c r="L23" s="1420"/>
      <c r="M23" s="1421">
        <f t="shared" si="1"/>
        <v>108</v>
      </c>
      <c r="N23" s="1701"/>
      <c r="O23" s="1422" t="s">
        <v>575</v>
      </c>
      <c r="P23" s="1423"/>
      <c r="Q23" s="1423"/>
      <c r="R23" s="1423"/>
      <c r="S23" s="1423"/>
      <c r="T23" s="1423"/>
      <c r="U23" s="1423"/>
      <c r="V23" s="1424"/>
      <c r="W23" s="1424"/>
      <c r="X23" s="1819"/>
      <c r="Y23" s="1425"/>
      <c r="Z23" s="1425"/>
      <c r="AA23" s="1425"/>
    </row>
    <row r="24" spans="1:27" s="1340" customFormat="1" ht="38.25" thickBot="1" x14ac:dyDescent="0.25">
      <c r="A24" s="1733" t="s">
        <v>470</v>
      </c>
      <c r="B24" s="1932" t="s">
        <v>634</v>
      </c>
      <c r="C24" s="1485"/>
      <c r="D24" s="1413" t="s">
        <v>47</v>
      </c>
      <c r="E24" s="1413"/>
      <c r="F24" s="1426"/>
      <c r="G24" s="1427">
        <v>3</v>
      </c>
      <c r="H24" s="1416">
        <f>G24*30</f>
        <v>90</v>
      </c>
      <c r="I24" s="1691">
        <v>8</v>
      </c>
      <c r="J24" s="1428" t="s">
        <v>576</v>
      </c>
      <c r="K24" s="1428"/>
      <c r="L24" s="1428"/>
      <c r="M24" s="1421">
        <f t="shared" si="1"/>
        <v>82</v>
      </c>
      <c r="N24" s="1702"/>
      <c r="O24" s="1430"/>
      <c r="P24" s="1430"/>
      <c r="Q24" s="1430"/>
      <c r="R24" s="1430"/>
      <c r="S24" s="1430"/>
      <c r="T24" s="1430"/>
      <c r="U24" s="1430" t="s">
        <v>576</v>
      </c>
      <c r="V24" s="1431"/>
      <c r="W24" s="1432"/>
      <c r="X24" s="1820"/>
      <c r="Y24" s="1433"/>
      <c r="Z24" s="1433"/>
      <c r="AA24" s="1433"/>
    </row>
    <row r="25" spans="1:27" s="1339" customFormat="1" ht="33.75" thickBot="1" x14ac:dyDescent="0.25">
      <c r="A25" s="1733" t="s">
        <v>471</v>
      </c>
      <c r="B25" s="1627" t="s">
        <v>60</v>
      </c>
      <c r="C25" s="1480" t="s">
        <v>42</v>
      </c>
      <c r="D25" s="1380"/>
      <c r="E25" s="1380"/>
      <c r="F25" s="1381"/>
      <c r="G25" s="1382">
        <v>4</v>
      </c>
      <c r="H25" s="1703">
        <f t="shared" si="0"/>
        <v>120</v>
      </c>
      <c r="I25" s="1691">
        <v>8</v>
      </c>
      <c r="J25" s="1384" t="s">
        <v>574</v>
      </c>
      <c r="K25" s="1385"/>
      <c r="L25" s="1386" t="s">
        <v>631</v>
      </c>
      <c r="M25" s="1387">
        <f t="shared" si="1"/>
        <v>112</v>
      </c>
      <c r="N25" s="1698"/>
      <c r="O25" s="1388"/>
      <c r="P25" s="1407" t="s">
        <v>576</v>
      </c>
      <c r="Q25" s="1408"/>
      <c r="R25" s="1408"/>
      <c r="S25" s="1408"/>
      <c r="T25" s="1408"/>
      <c r="U25" s="1408"/>
      <c r="V25" s="1360"/>
      <c r="W25" s="1360"/>
      <c r="X25" s="1818"/>
      <c r="Y25" s="1359"/>
      <c r="Z25" s="1359"/>
      <c r="AA25" s="1359"/>
    </row>
    <row r="26" spans="1:27" s="1339" customFormat="1" ht="33.75" thickBot="1" x14ac:dyDescent="0.25">
      <c r="A26" s="1734" t="s">
        <v>485</v>
      </c>
      <c r="B26" s="1745" t="s">
        <v>582</v>
      </c>
      <c r="C26" s="1739">
        <v>4</v>
      </c>
      <c r="D26" s="1713"/>
      <c r="E26" s="1713"/>
      <c r="F26" s="1714"/>
      <c r="G26" s="1436">
        <v>3</v>
      </c>
      <c r="H26" s="1712">
        <f>G26*30</f>
        <v>90</v>
      </c>
      <c r="I26" s="1691">
        <v>4</v>
      </c>
      <c r="J26" s="1715" t="s">
        <v>573</v>
      </c>
      <c r="K26" s="1713"/>
      <c r="L26" s="1713"/>
      <c r="M26" s="1437">
        <f t="shared" si="1"/>
        <v>86</v>
      </c>
      <c r="N26" s="1508"/>
      <c r="O26" s="1716"/>
      <c r="P26" s="1438"/>
      <c r="Q26" s="1717" t="s">
        <v>573</v>
      </c>
      <c r="R26" s="1438"/>
      <c r="S26" s="1438"/>
      <c r="T26" s="1438"/>
      <c r="U26" s="1378"/>
      <c r="V26" s="1360"/>
      <c r="W26" s="1360"/>
      <c r="X26" s="1818"/>
      <c r="Y26" s="1359"/>
      <c r="Z26" s="1359"/>
      <c r="AA26" s="1359"/>
    </row>
    <row r="27" spans="1:27" s="1339" customFormat="1" x14ac:dyDescent="0.25">
      <c r="A27" s="1585" t="s">
        <v>486</v>
      </c>
      <c r="B27" s="1627" t="s">
        <v>583</v>
      </c>
      <c r="C27" s="1482">
        <v>3</v>
      </c>
      <c r="D27" s="1378"/>
      <c r="E27" s="1378"/>
      <c r="F27" s="1410"/>
      <c r="G27" s="1382">
        <v>3</v>
      </c>
      <c r="H27" s="1375">
        <f>G27*30</f>
        <v>90</v>
      </c>
      <c r="I27" s="1691">
        <v>4</v>
      </c>
      <c r="J27" s="1379" t="s">
        <v>573</v>
      </c>
      <c r="K27" s="1378"/>
      <c r="L27" s="1378"/>
      <c r="M27" s="1387">
        <f>H27-I27</f>
        <v>86</v>
      </c>
      <c r="N27" s="1747"/>
      <c r="O27" s="1378"/>
      <c r="P27" s="1378" t="s">
        <v>573</v>
      </c>
      <c r="Q27" s="1376"/>
      <c r="R27" s="1379"/>
      <c r="S27" s="1378"/>
      <c r="T27" s="1378"/>
      <c r="U27" s="1438"/>
      <c r="V27" s="1366"/>
      <c r="W27" s="1366"/>
      <c r="X27" s="1821"/>
      <c r="Y27" s="1359"/>
      <c r="Z27" s="1359"/>
      <c r="AA27" s="1359"/>
    </row>
    <row r="28" spans="1:27" s="1339" customFormat="1" ht="19.5" thickBot="1" x14ac:dyDescent="0.3">
      <c r="A28" s="1735" t="s">
        <v>545</v>
      </c>
      <c r="B28" s="1746" t="s">
        <v>632</v>
      </c>
      <c r="C28" s="1740"/>
      <c r="D28" s="1719">
        <v>4</v>
      </c>
      <c r="E28" s="1719"/>
      <c r="F28" s="1720"/>
      <c r="G28" s="1721">
        <v>5</v>
      </c>
      <c r="H28" s="1718">
        <f>G28*30</f>
        <v>150</v>
      </c>
      <c r="I28" s="1719"/>
      <c r="J28" s="1722"/>
      <c r="K28" s="1719"/>
      <c r="L28" s="1719"/>
      <c r="M28" s="1723"/>
      <c r="N28" s="1724"/>
      <c r="O28" s="1725"/>
      <c r="P28" s="1725"/>
      <c r="Q28" s="1726"/>
      <c r="S28" s="1725"/>
      <c r="T28" s="1725"/>
      <c r="U28" s="1586"/>
      <c r="V28" s="1642"/>
      <c r="W28" s="1642"/>
      <c r="X28" s="1822"/>
      <c r="Y28" s="1359"/>
      <c r="Z28" s="1359"/>
      <c r="AA28" s="1359"/>
    </row>
    <row r="29" spans="1:27" s="1339" customFormat="1" ht="19.5" thickBot="1" x14ac:dyDescent="0.25">
      <c r="A29" s="2165" t="s">
        <v>365</v>
      </c>
      <c r="B29" s="2166"/>
      <c r="C29" s="1439"/>
      <c r="D29" s="1440"/>
      <c r="E29" s="1440"/>
      <c r="F29" s="1441"/>
      <c r="G29" s="1442">
        <f>SUM(G11:G28)-G15-G20</f>
        <v>58</v>
      </c>
      <c r="H29" s="1442">
        <f>SUM(H11:H28)-H15-H20</f>
        <v>1740</v>
      </c>
      <c r="I29" s="1442">
        <f>SUM(I11:I28)-I15-I20</f>
        <v>108</v>
      </c>
      <c r="J29" s="1443" t="s">
        <v>607</v>
      </c>
      <c r="K29" s="1443" t="s">
        <v>576</v>
      </c>
      <c r="L29" s="1443" t="s">
        <v>586</v>
      </c>
      <c r="M29" s="1442">
        <f>SUM(M11:M28)-M15-M20</f>
        <v>1486</v>
      </c>
      <c r="N29" s="1444" t="s">
        <v>649</v>
      </c>
      <c r="O29" s="1444" t="s">
        <v>586</v>
      </c>
      <c r="P29" s="1444" t="s">
        <v>587</v>
      </c>
      <c r="Q29" s="1444" t="s">
        <v>573</v>
      </c>
      <c r="R29" s="1444"/>
      <c r="S29" s="1445"/>
      <c r="T29" s="1445"/>
      <c r="U29" s="1445" t="s">
        <v>576</v>
      </c>
      <c r="V29" s="1446"/>
      <c r="W29" s="1867" t="s">
        <v>573</v>
      </c>
      <c r="X29" s="1823"/>
      <c r="Y29" s="1359"/>
      <c r="Z29" s="1447"/>
      <c r="AA29" s="1359"/>
    </row>
    <row r="30" spans="1:27" s="1339" customFormat="1" ht="19.5" thickBot="1" x14ac:dyDescent="0.25">
      <c r="A30" s="2135" t="s">
        <v>633</v>
      </c>
      <c r="B30" s="2136"/>
      <c r="C30" s="2136"/>
      <c r="D30" s="2136"/>
      <c r="E30" s="2136"/>
      <c r="F30" s="2136"/>
      <c r="G30" s="2136"/>
      <c r="H30" s="2136"/>
      <c r="I30" s="2136"/>
      <c r="J30" s="2136"/>
      <c r="K30" s="2136"/>
      <c r="L30" s="2136"/>
      <c r="M30" s="2136"/>
      <c r="N30" s="2136"/>
      <c r="O30" s="2136"/>
      <c r="P30" s="2136"/>
      <c r="Q30" s="2136"/>
      <c r="R30" s="2136"/>
      <c r="S30" s="2136"/>
      <c r="T30" s="2136"/>
      <c r="U30" s="2136"/>
      <c r="V30" s="2136"/>
      <c r="W30" s="2136"/>
      <c r="X30" s="1860"/>
      <c r="Y30" s="1359"/>
      <c r="Z30" s="1447"/>
      <c r="AA30" s="1359"/>
    </row>
    <row r="31" spans="1:27" s="1338" customFormat="1" ht="19.5" thickBot="1" x14ac:dyDescent="0.25">
      <c r="A31" s="2144" t="s">
        <v>482</v>
      </c>
      <c r="B31" s="2145"/>
      <c r="C31" s="2145"/>
      <c r="D31" s="2145"/>
      <c r="E31" s="2145"/>
      <c r="F31" s="2145"/>
      <c r="G31" s="2145"/>
      <c r="H31" s="2145"/>
      <c r="I31" s="2145"/>
      <c r="J31" s="2145"/>
      <c r="K31" s="2145"/>
      <c r="L31" s="2145"/>
      <c r="M31" s="2145"/>
      <c r="N31" s="2145"/>
      <c r="O31" s="2145"/>
      <c r="P31" s="2145"/>
      <c r="Q31" s="2145"/>
      <c r="R31" s="2145"/>
      <c r="S31" s="2145"/>
      <c r="T31" s="2145"/>
      <c r="U31" s="2145"/>
      <c r="V31" s="1448"/>
      <c r="W31" s="1448"/>
      <c r="X31" s="1824"/>
      <c r="Y31" s="1425"/>
      <c r="Z31" s="1425"/>
      <c r="AA31" s="1425"/>
    </row>
    <row r="32" spans="1:27" s="1338" customFormat="1" ht="19.5" thickBot="1" x14ac:dyDescent="0.25">
      <c r="A32" s="1709"/>
      <c r="B32" s="1710"/>
      <c r="C32" s="1710"/>
      <c r="D32" s="1710"/>
      <c r="E32" s="1710"/>
      <c r="F32" s="1710"/>
      <c r="G32" s="1710"/>
      <c r="H32" s="1710"/>
      <c r="I32" s="1710"/>
      <c r="J32" s="1710"/>
      <c r="K32" s="1710"/>
      <c r="L32" s="1710"/>
      <c r="M32" s="1710"/>
      <c r="N32" s="1710"/>
      <c r="O32" s="1710"/>
      <c r="P32" s="1710"/>
      <c r="Q32" s="1710"/>
      <c r="R32" s="1710"/>
      <c r="S32" s="1710"/>
      <c r="T32" s="1710"/>
      <c r="U32" s="1710"/>
      <c r="V32" s="1711"/>
      <c r="W32" s="1711"/>
      <c r="X32" s="1825"/>
      <c r="Y32" s="1425"/>
      <c r="Z32" s="1425"/>
      <c r="AA32" s="1425"/>
    </row>
    <row r="33" spans="1:27" s="1338" customFormat="1" x14ac:dyDescent="0.2">
      <c r="A33" s="1730" t="s">
        <v>162</v>
      </c>
      <c r="B33" s="1625" t="s">
        <v>546</v>
      </c>
      <c r="C33" s="1626"/>
      <c r="D33" s="1637"/>
      <c r="E33" s="1637"/>
      <c r="F33" s="1589"/>
      <c r="G33" s="1553">
        <v>6</v>
      </c>
      <c r="H33" s="1590">
        <f t="shared" ref="H33:H61" si="2">G33*30</f>
        <v>180</v>
      </c>
      <c r="I33" s="1367">
        <f>I34+I35</f>
        <v>24</v>
      </c>
      <c r="J33" s="1368"/>
      <c r="K33" s="1368"/>
      <c r="L33" s="1368"/>
      <c r="M33" s="1763">
        <f>H33-I33</f>
        <v>156</v>
      </c>
      <c r="N33" s="1764"/>
      <c r="O33" s="1559"/>
      <c r="P33" s="1559"/>
      <c r="Q33" s="1559"/>
      <c r="R33" s="1559"/>
      <c r="S33" s="1559"/>
      <c r="T33" s="1559"/>
      <c r="U33" s="1559"/>
      <c r="V33" s="1765"/>
      <c r="W33" s="1765"/>
      <c r="X33" s="1826"/>
      <c r="Y33" s="1425"/>
      <c r="Z33" s="1425"/>
      <c r="AA33" s="1425"/>
    </row>
    <row r="34" spans="1:27" ht="16.5" x14ac:dyDescent="0.2">
      <c r="A34" s="1730"/>
      <c r="B34" s="1627" t="s">
        <v>546</v>
      </c>
      <c r="C34" s="1480"/>
      <c r="D34" s="1380" t="s">
        <v>20</v>
      </c>
      <c r="E34" s="1380"/>
      <c r="F34" s="1381"/>
      <c r="G34" s="1382">
        <v>3</v>
      </c>
      <c r="H34" s="1703">
        <f t="shared" si="2"/>
        <v>90</v>
      </c>
      <c r="I34" s="1377">
        <v>12</v>
      </c>
      <c r="J34" s="1379" t="s">
        <v>576</v>
      </c>
      <c r="K34" s="1379" t="s">
        <v>573</v>
      </c>
      <c r="L34" s="1378"/>
      <c r="M34" s="1749">
        <f t="shared" ref="M34:M60" si="3">H34-I34</f>
        <v>78</v>
      </c>
      <c r="N34" s="1503" t="s">
        <v>575</v>
      </c>
      <c r="O34" s="1388"/>
      <c r="P34" s="1388"/>
      <c r="Q34" s="1388"/>
      <c r="R34" s="1388"/>
      <c r="S34" s="1388"/>
      <c r="T34" s="1388"/>
      <c r="U34" s="1388"/>
      <c r="V34" s="1360"/>
      <c r="W34" s="1360"/>
      <c r="X34" s="1818"/>
    </row>
    <row r="35" spans="1:27" s="1338" customFormat="1" x14ac:dyDescent="0.2">
      <c r="A35" s="1751"/>
      <c r="B35" s="1753" t="s">
        <v>546</v>
      </c>
      <c r="C35" s="1505" t="s">
        <v>21</v>
      </c>
      <c r="D35" s="1506"/>
      <c r="E35" s="1506"/>
      <c r="F35" s="1507"/>
      <c r="G35" s="1613">
        <v>3</v>
      </c>
      <c r="H35" s="1703">
        <f t="shared" si="2"/>
        <v>90</v>
      </c>
      <c r="I35" s="1476">
        <v>12</v>
      </c>
      <c r="J35" s="1717" t="s">
        <v>573</v>
      </c>
      <c r="K35" s="1717" t="s">
        <v>576</v>
      </c>
      <c r="L35" s="1438"/>
      <c r="M35" s="1749">
        <f t="shared" si="3"/>
        <v>78</v>
      </c>
      <c r="N35" s="1748"/>
      <c r="O35" s="1509" t="s">
        <v>575</v>
      </c>
      <c r="P35" s="1479"/>
      <c r="Q35" s="1479"/>
      <c r="R35" s="1479"/>
      <c r="S35" s="1479"/>
      <c r="T35" s="1479"/>
      <c r="U35" s="1479"/>
      <c r="V35" s="1366"/>
      <c r="W35" s="1366"/>
      <c r="X35" s="1821"/>
      <c r="Y35" s="1425"/>
      <c r="Z35" s="1425"/>
      <c r="AA35" s="1425"/>
    </row>
    <row r="36" spans="1:27" s="1338" customFormat="1" x14ac:dyDescent="0.2">
      <c r="A36" s="1752" t="s">
        <v>163</v>
      </c>
      <c r="B36" s="1627" t="s">
        <v>392</v>
      </c>
      <c r="C36" s="1480"/>
      <c r="D36" s="1380"/>
      <c r="E36" s="1380"/>
      <c r="F36" s="1381"/>
      <c r="G36" s="1382">
        <v>9</v>
      </c>
      <c r="H36" s="1703">
        <f t="shared" si="2"/>
        <v>270</v>
      </c>
      <c r="I36" s="1377">
        <f>I37+I37</f>
        <v>32</v>
      </c>
      <c r="J36" s="1762"/>
      <c r="K36" s="1762"/>
      <c r="L36" s="1385"/>
      <c r="M36" s="1749">
        <f t="shared" si="3"/>
        <v>238</v>
      </c>
      <c r="N36" s="1388"/>
      <c r="O36" s="1388"/>
      <c r="P36" s="1407"/>
      <c r="Q36" s="1388"/>
      <c r="R36" s="1388"/>
      <c r="S36" s="1388"/>
      <c r="T36" s="1388"/>
      <c r="U36" s="1388"/>
      <c r="V36" s="1360"/>
      <c r="W36" s="1360"/>
      <c r="X36" s="1818"/>
      <c r="Y36" s="1425"/>
      <c r="Z36" s="1425"/>
      <c r="AA36" s="1425"/>
    </row>
    <row r="37" spans="1:27" s="1338" customFormat="1" x14ac:dyDescent="0.2">
      <c r="A37" s="1752"/>
      <c r="B37" s="1627" t="s">
        <v>392</v>
      </c>
      <c r="C37" s="1480"/>
      <c r="D37" s="1380" t="s">
        <v>42</v>
      </c>
      <c r="E37" s="1380"/>
      <c r="F37" s="1381"/>
      <c r="G37" s="1382">
        <v>5</v>
      </c>
      <c r="H37" s="1703">
        <f t="shared" si="2"/>
        <v>150</v>
      </c>
      <c r="I37" s="1377">
        <v>16</v>
      </c>
      <c r="J37" s="1384" t="s">
        <v>584</v>
      </c>
      <c r="K37" s="1386" t="s">
        <v>573</v>
      </c>
      <c r="L37" s="1385"/>
      <c r="M37" s="1749">
        <f t="shared" si="3"/>
        <v>134</v>
      </c>
      <c r="N37" s="1388"/>
      <c r="O37" s="1388"/>
      <c r="P37" s="1407" t="s">
        <v>578</v>
      </c>
      <c r="Q37" s="1388"/>
      <c r="R37" s="1762"/>
      <c r="S37" s="1388"/>
      <c r="T37" s="1388"/>
      <c r="U37" s="1388"/>
      <c r="V37" s="1360"/>
      <c r="W37" s="1360"/>
      <c r="X37" s="1818"/>
      <c r="Y37" s="1425"/>
      <c r="Z37" s="1425"/>
      <c r="AA37" s="1425"/>
    </row>
    <row r="38" spans="1:27" s="1338" customFormat="1" x14ac:dyDescent="0.2">
      <c r="A38" s="1752"/>
      <c r="B38" s="1627" t="s">
        <v>392</v>
      </c>
      <c r="C38" s="1480" t="s">
        <v>43</v>
      </c>
      <c r="D38" s="1380"/>
      <c r="E38" s="1380"/>
      <c r="F38" s="1381"/>
      <c r="G38" s="1382">
        <v>4</v>
      </c>
      <c r="H38" s="1703">
        <f t="shared" si="2"/>
        <v>120</v>
      </c>
      <c r="I38" s="1377">
        <v>16</v>
      </c>
      <c r="J38" s="1384" t="s">
        <v>584</v>
      </c>
      <c r="K38" s="1386" t="s">
        <v>573</v>
      </c>
      <c r="L38" s="1385"/>
      <c r="M38" s="1749">
        <f t="shared" si="3"/>
        <v>104</v>
      </c>
      <c r="N38" s="1388"/>
      <c r="O38" s="1388"/>
      <c r="P38" s="1388"/>
      <c r="Q38" s="1407" t="s">
        <v>578</v>
      </c>
      <c r="R38" s="1762"/>
      <c r="S38" s="1388"/>
      <c r="T38" s="1388"/>
      <c r="U38" s="1388"/>
      <c r="V38" s="1360"/>
      <c r="W38" s="1360"/>
      <c r="X38" s="1818"/>
      <c r="Y38" s="1425"/>
      <c r="Z38" s="1425"/>
      <c r="AA38" s="1425"/>
    </row>
    <row r="39" spans="1:27" s="1338" customFormat="1" ht="33.6" customHeight="1" x14ac:dyDescent="0.2">
      <c r="A39" s="1752" t="s">
        <v>164</v>
      </c>
      <c r="B39" s="1754" t="s">
        <v>559</v>
      </c>
      <c r="C39" s="1700"/>
      <c r="D39" s="1409">
        <v>2</v>
      </c>
      <c r="E39" s="1409"/>
      <c r="F39" s="1410"/>
      <c r="G39" s="1382">
        <v>5</v>
      </c>
      <c r="H39" s="1703">
        <f t="shared" si="2"/>
        <v>150</v>
      </c>
      <c r="I39" s="1377">
        <v>16</v>
      </c>
      <c r="J39" s="1411" t="s">
        <v>584</v>
      </c>
      <c r="K39" s="1411" t="s">
        <v>573</v>
      </c>
      <c r="L39" s="1409"/>
      <c r="M39" s="1749">
        <f t="shared" si="3"/>
        <v>134</v>
      </c>
      <c r="N39" s="1409"/>
      <c r="O39" s="1411" t="s">
        <v>578</v>
      </c>
      <c r="P39" s="1409"/>
      <c r="R39" s="1388"/>
      <c r="S39" s="1388"/>
      <c r="T39" s="1388"/>
      <c r="U39" s="1388"/>
      <c r="V39" s="1360"/>
      <c r="W39" s="1360"/>
      <c r="X39" s="1818"/>
      <c r="Y39" s="1425"/>
      <c r="Z39" s="1425"/>
      <c r="AA39" s="1425"/>
    </row>
    <row r="40" spans="1:27" s="1338" customFormat="1" x14ac:dyDescent="0.2">
      <c r="A40" s="1752" t="s">
        <v>372</v>
      </c>
      <c r="B40" s="1627" t="s">
        <v>550</v>
      </c>
      <c r="C40" s="1480"/>
      <c r="D40" s="1380" t="s">
        <v>43</v>
      </c>
      <c r="E40" s="1380"/>
      <c r="F40" s="1497"/>
      <c r="G40" s="1492">
        <v>4</v>
      </c>
      <c r="H40" s="1703">
        <f t="shared" si="2"/>
        <v>120</v>
      </c>
      <c r="I40" s="1377">
        <v>12</v>
      </c>
      <c r="J40" s="1384" t="s">
        <v>576</v>
      </c>
      <c r="K40" s="1386" t="s">
        <v>573</v>
      </c>
      <c r="L40" s="1385"/>
      <c r="M40" s="1749">
        <f t="shared" si="3"/>
        <v>108</v>
      </c>
      <c r="N40" s="1388"/>
      <c r="O40" s="1388"/>
      <c r="P40" s="1424"/>
      <c r="Q40" s="1407" t="s">
        <v>575</v>
      </c>
      <c r="R40" s="1388"/>
      <c r="S40" s="1388"/>
      <c r="T40" s="1388"/>
      <c r="U40" s="1388"/>
      <c r="V40" s="1424"/>
      <c r="W40" s="1424"/>
      <c r="X40" s="1819"/>
      <c r="Y40" s="1425"/>
      <c r="Z40" s="1425"/>
      <c r="AA40" s="1425"/>
    </row>
    <row r="41" spans="1:27" s="1338" customFormat="1" x14ac:dyDescent="0.2">
      <c r="A41" s="1733" t="s">
        <v>165</v>
      </c>
      <c r="B41" s="1755" t="s">
        <v>640</v>
      </c>
      <c r="C41" s="1450" t="s">
        <v>43</v>
      </c>
      <c r="D41" s="1451"/>
      <c r="E41" s="1451"/>
      <c r="F41" s="1457"/>
      <c r="G41" s="1453">
        <v>5</v>
      </c>
      <c r="H41" s="1703">
        <f t="shared" si="2"/>
        <v>150</v>
      </c>
      <c r="I41" s="1417">
        <v>12</v>
      </c>
      <c r="J41" s="1454" t="s">
        <v>576</v>
      </c>
      <c r="K41" s="1455" t="s">
        <v>573</v>
      </c>
      <c r="L41" s="1456"/>
      <c r="M41" s="1749">
        <f t="shared" si="3"/>
        <v>138</v>
      </c>
      <c r="N41" s="1429"/>
      <c r="O41" s="1430"/>
      <c r="Q41" s="1422" t="s">
        <v>575</v>
      </c>
      <c r="R41" s="1430"/>
      <c r="S41" s="1430"/>
      <c r="T41" s="1430"/>
      <c r="U41" s="1430"/>
      <c r="V41" s="1583"/>
      <c r="W41" s="1583"/>
      <c r="X41" s="1827"/>
      <c r="Y41" s="1425"/>
      <c r="Z41" s="1425"/>
      <c r="AA41" s="1425"/>
    </row>
    <row r="42" spans="1:27" s="1338" customFormat="1" ht="33" x14ac:dyDescent="0.2">
      <c r="A42" s="1585" t="s">
        <v>166</v>
      </c>
      <c r="B42" s="1742" t="s">
        <v>641</v>
      </c>
      <c r="C42" s="1450"/>
      <c r="D42" s="1451"/>
      <c r="E42" s="1451"/>
      <c r="F42" s="1452">
        <v>5</v>
      </c>
      <c r="G42" s="1453">
        <v>1</v>
      </c>
      <c r="H42" s="1703">
        <f t="shared" si="2"/>
        <v>30</v>
      </c>
      <c r="I42" s="1377">
        <v>4</v>
      </c>
      <c r="J42" s="1458"/>
      <c r="K42" s="1459"/>
      <c r="L42" s="1456" t="s">
        <v>573</v>
      </c>
      <c r="M42" s="1749">
        <f t="shared" si="3"/>
        <v>26</v>
      </c>
      <c r="N42" s="1429"/>
      <c r="O42" s="1430"/>
      <c r="P42" s="1430"/>
      <c r="R42" s="1422" t="s">
        <v>573</v>
      </c>
      <c r="S42" s="1430"/>
      <c r="T42" s="1430"/>
      <c r="U42" s="1430"/>
      <c r="V42" s="1424"/>
      <c r="W42" s="1424"/>
      <c r="X42" s="1819"/>
      <c r="Y42" s="1425"/>
      <c r="Z42" s="1425"/>
      <c r="AA42" s="1425"/>
    </row>
    <row r="43" spans="1:27" s="1341" customFormat="1" ht="33" x14ac:dyDescent="0.2">
      <c r="A43" s="1585" t="s">
        <v>167</v>
      </c>
      <c r="B43" s="1743" t="s">
        <v>561</v>
      </c>
      <c r="C43" s="1405">
        <v>5</v>
      </c>
      <c r="D43" s="1370"/>
      <c r="E43" s="1370"/>
      <c r="F43" s="1371"/>
      <c r="G43" s="1460">
        <v>6</v>
      </c>
      <c r="H43" s="1703">
        <f t="shared" si="2"/>
        <v>180</v>
      </c>
      <c r="I43" s="1377">
        <v>16</v>
      </c>
      <c r="J43" s="1461" t="s">
        <v>584</v>
      </c>
      <c r="K43" s="1462" t="s">
        <v>573</v>
      </c>
      <c r="L43" s="1463"/>
      <c r="M43" s="1749">
        <f t="shared" si="3"/>
        <v>164</v>
      </c>
      <c r="N43" s="1406"/>
      <c r="O43" s="1388"/>
      <c r="P43" s="1388"/>
      <c r="Q43" s="1388"/>
      <c r="R43" s="1407" t="s">
        <v>578</v>
      </c>
      <c r="S43" s="1388"/>
      <c r="T43" s="1388"/>
      <c r="U43" s="1388"/>
      <c r="V43" s="1435"/>
      <c r="W43" s="1435"/>
      <c r="X43" s="1828"/>
      <c r="Y43" s="1464"/>
      <c r="Z43" s="1464"/>
      <c r="AA43" s="1464"/>
    </row>
    <row r="44" spans="1:27" s="1341" customFormat="1" x14ac:dyDescent="0.2">
      <c r="A44" s="1585" t="s">
        <v>282</v>
      </c>
      <c r="B44" s="1756" t="s">
        <v>636</v>
      </c>
      <c r="C44" s="1465" t="s">
        <v>44</v>
      </c>
      <c r="D44" s="1466"/>
      <c r="E44" s="1466"/>
      <c r="F44" s="1467"/>
      <c r="G44" s="1460">
        <v>4</v>
      </c>
      <c r="H44" s="1703">
        <f t="shared" si="2"/>
        <v>120</v>
      </c>
      <c r="I44" s="1377">
        <v>12</v>
      </c>
      <c r="J44" s="1461" t="s">
        <v>577</v>
      </c>
      <c r="K44" s="1462" t="s">
        <v>573</v>
      </c>
      <c r="L44" s="1463"/>
      <c r="M44" s="1749">
        <f t="shared" si="3"/>
        <v>108</v>
      </c>
      <c r="N44" s="1406"/>
      <c r="O44" s="1388"/>
      <c r="P44" s="1388"/>
      <c r="Q44" s="1388"/>
      <c r="R44" s="1407" t="s">
        <v>584</v>
      </c>
      <c r="S44" s="1388"/>
      <c r="T44" s="1388"/>
      <c r="U44" s="1388"/>
      <c r="V44" s="1435"/>
      <c r="W44" s="1435"/>
      <c r="X44" s="1828"/>
      <c r="Y44" s="1464"/>
      <c r="Z44" s="1464"/>
      <c r="AA44" s="1464"/>
    </row>
    <row r="45" spans="1:27" s="1338" customFormat="1" ht="33" x14ac:dyDescent="0.2">
      <c r="A45" s="1585" t="s">
        <v>286</v>
      </c>
      <c r="B45" s="1756" t="s">
        <v>637</v>
      </c>
      <c r="C45" s="1465" t="s">
        <v>45</v>
      </c>
      <c r="D45" s="1466"/>
      <c r="E45" s="1466"/>
      <c r="F45" s="1467"/>
      <c r="G45" s="1460">
        <v>5</v>
      </c>
      <c r="H45" s="1703">
        <f t="shared" si="2"/>
        <v>150</v>
      </c>
      <c r="I45" s="1377">
        <v>12</v>
      </c>
      <c r="J45" s="1461" t="s">
        <v>576</v>
      </c>
      <c r="K45" s="1468" t="s">
        <v>573</v>
      </c>
      <c r="L45" s="1463"/>
      <c r="M45" s="1749">
        <f t="shared" si="3"/>
        <v>138</v>
      </c>
      <c r="N45" s="1406"/>
      <c r="O45" s="1407"/>
      <c r="P45" s="1388"/>
      <c r="Q45" s="1388"/>
      <c r="R45" s="1388"/>
      <c r="S45" s="1469" t="s">
        <v>575</v>
      </c>
      <c r="T45" s="1407"/>
      <c r="U45" s="1388"/>
      <c r="V45" s="1424"/>
      <c r="W45" s="1424"/>
      <c r="X45" s="1819"/>
      <c r="Y45" s="1425"/>
      <c r="Z45" s="1425"/>
      <c r="AA45" s="1425"/>
    </row>
    <row r="46" spans="1:27" s="1338" customFormat="1" ht="33" x14ac:dyDescent="0.2">
      <c r="A46" s="1585" t="s">
        <v>373</v>
      </c>
      <c r="B46" s="1743" t="s">
        <v>553</v>
      </c>
      <c r="C46" s="1465" t="s">
        <v>45</v>
      </c>
      <c r="D46" s="1466"/>
      <c r="E46" s="1466"/>
      <c r="F46" s="1467"/>
      <c r="G46" s="1470">
        <v>3</v>
      </c>
      <c r="H46" s="1703">
        <f t="shared" si="2"/>
        <v>90</v>
      </c>
      <c r="I46" s="1377">
        <v>8</v>
      </c>
      <c r="J46" s="1461" t="s">
        <v>573</v>
      </c>
      <c r="K46" s="1462" t="s">
        <v>573</v>
      </c>
      <c r="L46" s="1463"/>
      <c r="M46" s="1749">
        <f t="shared" si="3"/>
        <v>82</v>
      </c>
      <c r="N46" s="1471"/>
      <c r="O46" s="1402"/>
      <c r="P46" s="1402"/>
      <c r="Q46" s="1402"/>
      <c r="R46" s="1402"/>
      <c r="S46" s="1407" t="s">
        <v>576</v>
      </c>
      <c r="T46" s="1402"/>
      <c r="U46" s="1402"/>
      <c r="V46" s="1424"/>
      <c r="W46" s="1424"/>
      <c r="X46" s="1819"/>
      <c r="Y46" s="1425"/>
      <c r="Z46" s="1425"/>
      <c r="AA46" s="1425"/>
    </row>
    <row r="47" spans="1:27" s="1338" customFormat="1" x14ac:dyDescent="0.2">
      <c r="A47" s="1585" t="s">
        <v>374</v>
      </c>
      <c r="B47" s="1745" t="s">
        <v>554</v>
      </c>
      <c r="C47" s="1472" t="s">
        <v>46</v>
      </c>
      <c r="D47" s="1473"/>
      <c r="E47" s="1473"/>
      <c r="F47" s="1474"/>
      <c r="G47" s="1475">
        <v>4</v>
      </c>
      <c r="H47" s="1703">
        <f t="shared" si="2"/>
        <v>120</v>
      </c>
      <c r="I47" s="1476">
        <v>8</v>
      </c>
      <c r="J47" s="1461" t="s">
        <v>573</v>
      </c>
      <c r="K47" s="1462" t="s">
        <v>573</v>
      </c>
      <c r="L47" s="1477"/>
      <c r="M47" s="1749">
        <f t="shared" si="3"/>
        <v>112</v>
      </c>
      <c r="N47" s="1478"/>
      <c r="O47" s="1479"/>
      <c r="P47" s="1479"/>
      <c r="Q47" s="1479"/>
      <c r="R47" s="1479"/>
      <c r="S47" s="1425"/>
      <c r="T47" s="1407" t="s">
        <v>576</v>
      </c>
      <c r="U47" s="1479"/>
      <c r="V47" s="1424"/>
      <c r="W47" s="1424"/>
      <c r="X47" s="1819"/>
      <c r="Y47" s="1425"/>
      <c r="Z47" s="1425"/>
      <c r="AA47" s="1425"/>
    </row>
    <row r="48" spans="1:27" s="1338" customFormat="1" x14ac:dyDescent="0.2">
      <c r="A48" s="1585" t="s">
        <v>375</v>
      </c>
      <c r="B48" s="1627" t="s">
        <v>551</v>
      </c>
      <c r="C48" s="1480" t="s">
        <v>45</v>
      </c>
      <c r="D48" s="1380"/>
      <c r="E48" s="1380"/>
      <c r="F48" s="1481"/>
      <c r="G48" s="1382">
        <v>5</v>
      </c>
      <c r="H48" s="1703">
        <f t="shared" si="2"/>
        <v>150</v>
      </c>
      <c r="I48" s="1377">
        <v>12</v>
      </c>
      <c r="J48" s="1461" t="s">
        <v>576</v>
      </c>
      <c r="K48" s="1462" t="s">
        <v>573</v>
      </c>
      <c r="L48" s="1483"/>
      <c r="M48" s="1749">
        <f t="shared" si="3"/>
        <v>138</v>
      </c>
      <c r="N48" s="1406"/>
      <c r="O48" s="1388"/>
      <c r="P48" s="1388"/>
      <c r="Q48" s="1388"/>
      <c r="R48" s="1388"/>
      <c r="S48" s="1407" t="s">
        <v>575</v>
      </c>
      <c r="T48" s="1388"/>
      <c r="U48" s="1388"/>
      <c r="V48" s="1424"/>
      <c r="W48" s="1424"/>
      <c r="X48" s="1819"/>
      <c r="Y48" s="1425"/>
      <c r="Z48" s="1425"/>
      <c r="AA48" s="1425"/>
    </row>
    <row r="49" spans="1:27" s="1338" customFormat="1" x14ac:dyDescent="0.2">
      <c r="A49" s="1585" t="s">
        <v>466</v>
      </c>
      <c r="B49" s="1627" t="s">
        <v>552</v>
      </c>
      <c r="C49" s="1480"/>
      <c r="D49" s="1380"/>
      <c r="E49" s="1380"/>
      <c r="F49" s="1481" t="s">
        <v>46</v>
      </c>
      <c r="G49" s="1382">
        <v>1</v>
      </c>
      <c r="H49" s="1703">
        <f t="shared" si="2"/>
        <v>30</v>
      </c>
      <c r="I49" s="1377">
        <v>4</v>
      </c>
      <c r="J49" s="1483"/>
      <c r="K49" s="1483"/>
      <c r="L49" s="1484" t="s">
        <v>573</v>
      </c>
      <c r="M49" s="1749">
        <f t="shared" si="3"/>
        <v>26</v>
      </c>
      <c r="N49" s="1406"/>
      <c r="O49" s="1388"/>
      <c r="P49" s="1388"/>
      <c r="Q49" s="1388"/>
      <c r="R49" s="1388"/>
      <c r="S49" s="1388"/>
      <c r="T49" s="1407" t="s">
        <v>573</v>
      </c>
      <c r="U49" s="1388"/>
      <c r="V49" s="1424"/>
      <c r="W49" s="1424"/>
      <c r="X49" s="1819"/>
      <c r="Y49" s="1425"/>
      <c r="Z49" s="1425"/>
      <c r="AA49" s="1425"/>
    </row>
    <row r="50" spans="1:27" s="1338" customFormat="1" ht="33" x14ac:dyDescent="0.2">
      <c r="A50" s="1585" t="s">
        <v>467</v>
      </c>
      <c r="B50" s="1633" t="s">
        <v>562</v>
      </c>
      <c r="C50" s="1485" t="s">
        <v>47</v>
      </c>
      <c r="D50" s="1486"/>
      <c r="E50" s="1486"/>
      <c r="F50" s="1487"/>
      <c r="G50" s="1488">
        <v>6</v>
      </c>
      <c r="H50" s="1703">
        <f t="shared" si="2"/>
        <v>180</v>
      </c>
      <c r="I50" s="1417">
        <v>12</v>
      </c>
      <c r="J50" s="1489" t="s">
        <v>576</v>
      </c>
      <c r="K50" s="1419" t="s">
        <v>573</v>
      </c>
      <c r="L50" s="1490"/>
      <c r="M50" s="1749">
        <f t="shared" si="3"/>
        <v>168</v>
      </c>
      <c r="N50" s="1429"/>
      <c r="O50" s="1430"/>
      <c r="P50" s="1430"/>
      <c r="Q50" s="1430"/>
      <c r="R50" s="1430"/>
      <c r="S50" s="1430"/>
      <c r="T50" s="1430"/>
      <c r="U50" s="1422" t="s">
        <v>575</v>
      </c>
      <c r="V50" s="1424"/>
      <c r="W50" s="1424"/>
      <c r="X50" s="1819"/>
      <c r="Y50" s="1425"/>
      <c r="Z50" s="1425"/>
      <c r="AA50" s="1425"/>
    </row>
    <row r="51" spans="1:27" s="1338" customFormat="1" ht="33" x14ac:dyDescent="0.2">
      <c r="A51" s="1585" t="s">
        <v>487</v>
      </c>
      <c r="B51" s="1627" t="s">
        <v>638</v>
      </c>
      <c r="C51" s="1491" t="s">
        <v>46</v>
      </c>
      <c r="D51" s="1380"/>
      <c r="E51" s="1380"/>
      <c r="F51" s="1481"/>
      <c r="G51" s="1492">
        <v>5</v>
      </c>
      <c r="H51" s="1703">
        <f t="shared" si="2"/>
        <v>150</v>
      </c>
      <c r="I51" s="1377">
        <v>12</v>
      </c>
      <c r="J51" s="1493" t="s">
        <v>576</v>
      </c>
      <c r="K51" s="1386" t="s">
        <v>573</v>
      </c>
      <c r="L51" s="1494"/>
      <c r="M51" s="1749">
        <f t="shared" si="3"/>
        <v>138</v>
      </c>
      <c r="N51" s="1406"/>
      <c r="O51" s="1388"/>
      <c r="P51" s="1388"/>
      <c r="Q51" s="1388"/>
      <c r="R51" s="1388"/>
      <c r="S51" s="1388"/>
      <c r="T51" s="1407" t="s">
        <v>575</v>
      </c>
      <c r="U51" s="1388"/>
      <c r="V51" s="1424"/>
      <c r="W51" s="1424"/>
      <c r="X51" s="1819"/>
      <c r="Y51" s="1425"/>
      <c r="Z51" s="1425"/>
      <c r="AA51" s="1425"/>
    </row>
    <row r="52" spans="1:27" s="1338" customFormat="1" ht="33" x14ac:dyDescent="0.2">
      <c r="A52" s="1585" t="s">
        <v>488</v>
      </c>
      <c r="B52" s="1627" t="s">
        <v>639</v>
      </c>
      <c r="C52" s="1495"/>
      <c r="D52" s="1380"/>
      <c r="E52" s="1380"/>
      <c r="F52" s="1481" t="s">
        <v>47</v>
      </c>
      <c r="G52" s="1492">
        <v>1</v>
      </c>
      <c r="H52" s="1703">
        <f t="shared" si="2"/>
        <v>30</v>
      </c>
      <c r="I52" s="1377">
        <v>4</v>
      </c>
      <c r="J52" s="1383"/>
      <c r="K52" s="1385"/>
      <c r="L52" s="1496" t="s">
        <v>573</v>
      </c>
      <c r="M52" s="1749">
        <f t="shared" si="3"/>
        <v>26</v>
      </c>
      <c r="N52" s="1406"/>
      <c r="O52" s="1388"/>
      <c r="P52" s="1388"/>
      <c r="Q52" s="1388"/>
      <c r="R52" s="1388"/>
      <c r="S52" s="1388"/>
      <c r="T52" s="1388"/>
      <c r="U52" s="1407" t="s">
        <v>573</v>
      </c>
      <c r="V52" s="1424"/>
      <c r="W52" s="1424"/>
      <c r="X52" s="1819"/>
      <c r="Y52" s="1425"/>
      <c r="Z52" s="1425"/>
      <c r="AA52" s="1425"/>
    </row>
    <row r="53" spans="1:27" s="1338" customFormat="1" ht="33" x14ac:dyDescent="0.2">
      <c r="A53" s="1585" t="s">
        <v>489</v>
      </c>
      <c r="B53" s="1627" t="s">
        <v>555</v>
      </c>
      <c r="C53" s="1480" t="s">
        <v>47</v>
      </c>
      <c r="D53" s="1380"/>
      <c r="E53" s="1380"/>
      <c r="F53" s="1497"/>
      <c r="G53" s="1498">
        <v>6</v>
      </c>
      <c r="H53" s="1703">
        <f t="shared" si="2"/>
        <v>180</v>
      </c>
      <c r="I53" s="1377">
        <v>12</v>
      </c>
      <c r="J53" s="1499" t="s">
        <v>576</v>
      </c>
      <c r="K53" s="1386" t="s">
        <v>580</v>
      </c>
      <c r="L53" s="1494"/>
      <c r="M53" s="1749">
        <f t="shared" si="3"/>
        <v>168</v>
      </c>
      <c r="N53" s="1375"/>
      <c r="O53" s="1378"/>
      <c r="P53" s="1378"/>
      <c r="Q53" s="1378"/>
      <c r="R53" s="1378"/>
      <c r="S53" s="1378"/>
      <c r="T53" s="1378"/>
      <c r="U53" s="1407" t="s">
        <v>584</v>
      </c>
      <c r="V53" s="1424"/>
      <c r="W53" s="1424"/>
      <c r="X53" s="1819"/>
      <c r="Y53" s="1425"/>
      <c r="Z53" s="1425"/>
      <c r="AA53" s="1425"/>
    </row>
    <row r="54" spans="1:27" s="1338" customFormat="1" ht="33" x14ac:dyDescent="0.2">
      <c r="A54" s="1585" t="s">
        <v>490</v>
      </c>
      <c r="B54" s="1627" t="s">
        <v>558</v>
      </c>
      <c r="C54" s="1480"/>
      <c r="D54" s="1380"/>
      <c r="E54" s="1380"/>
      <c r="F54" s="1497">
        <v>9</v>
      </c>
      <c r="G54" s="1492">
        <v>1</v>
      </c>
      <c r="H54" s="1703">
        <f t="shared" si="2"/>
        <v>30</v>
      </c>
      <c r="I54" s="1377">
        <v>4</v>
      </c>
      <c r="J54" s="1383"/>
      <c r="K54" s="1385"/>
      <c r="L54" s="1496" t="s">
        <v>573</v>
      </c>
      <c r="M54" s="1749">
        <f t="shared" si="3"/>
        <v>26</v>
      </c>
      <c r="N54" s="1375"/>
      <c r="O54" s="1378"/>
      <c r="P54" s="1378"/>
      <c r="Q54" s="1378"/>
      <c r="R54" s="1378"/>
      <c r="S54" s="1378"/>
      <c r="T54" s="1500"/>
      <c r="U54" s="1388"/>
      <c r="V54" s="1501" t="s">
        <v>573</v>
      </c>
      <c r="W54" s="1424"/>
      <c r="X54" s="1819"/>
      <c r="Y54" s="1425"/>
      <c r="Z54" s="1425"/>
      <c r="AA54" s="1425"/>
    </row>
    <row r="55" spans="1:27" s="1338" customFormat="1" ht="33" x14ac:dyDescent="0.2">
      <c r="A55" s="1585" t="s">
        <v>491</v>
      </c>
      <c r="B55" s="1627" t="s">
        <v>556</v>
      </c>
      <c r="C55" s="1480" t="s">
        <v>48</v>
      </c>
      <c r="D55" s="1380"/>
      <c r="E55" s="1380"/>
      <c r="F55" s="1381"/>
      <c r="G55" s="1492">
        <v>3</v>
      </c>
      <c r="H55" s="1703">
        <f t="shared" si="2"/>
        <v>90</v>
      </c>
      <c r="I55" s="1377">
        <v>8</v>
      </c>
      <c r="J55" s="1493" t="s">
        <v>573</v>
      </c>
      <c r="K55" s="1386" t="s">
        <v>573</v>
      </c>
      <c r="L55" s="1494"/>
      <c r="M55" s="1749">
        <f t="shared" si="3"/>
        <v>82</v>
      </c>
      <c r="N55" s="1406"/>
      <c r="O55" s="1388"/>
      <c r="P55" s="1388"/>
      <c r="Q55" s="1388"/>
      <c r="R55" s="1388"/>
      <c r="S55" s="1388"/>
      <c r="T55" s="1502"/>
      <c r="U55" s="1502"/>
      <c r="V55" s="1501" t="s">
        <v>576</v>
      </c>
      <c r="W55" s="1501"/>
      <c r="X55" s="1819"/>
      <c r="Y55" s="1425"/>
      <c r="Z55" s="1425"/>
      <c r="AA55" s="1425"/>
    </row>
    <row r="56" spans="1:27" s="1338" customFormat="1" x14ac:dyDescent="0.2">
      <c r="A56" s="1585" t="s">
        <v>492</v>
      </c>
      <c r="B56" s="1757" t="s">
        <v>644</v>
      </c>
      <c r="C56" s="1480" t="s">
        <v>45</v>
      </c>
      <c r="D56" s="1380"/>
      <c r="E56" s="1380"/>
      <c r="F56" s="1381"/>
      <c r="G56" s="1492">
        <v>4</v>
      </c>
      <c r="H56" s="1703">
        <f t="shared" si="2"/>
        <v>120</v>
      </c>
      <c r="I56" s="1377">
        <v>8</v>
      </c>
      <c r="J56" s="1493" t="s">
        <v>573</v>
      </c>
      <c r="K56" s="1386" t="s">
        <v>573</v>
      </c>
      <c r="L56" s="1494"/>
      <c r="M56" s="1749">
        <f t="shared" si="3"/>
        <v>112</v>
      </c>
      <c r="N56" s="1406"/>
      <c r="O56" s="1388"/>
      <c r="P56" s="1388"/>
      <c r="Q56" s="1388"/>
      <c r="R56" s="1388"/>
      <c r="S56" s="1388" t="s">
        <v>576</v>
      </c>
      <c r="T56" s="1502"/>
      <c r="U56" s="1502"/>
      <c r="V56" s="1501"/>
      <c r="W56" s="1424"/>
      <c r="X56" s="1819"/>
      <c r="Y56" s="1425"/>
      <c r="Z56" s="1425"/>
      <c r="AA56" s="1425"/>
    </row>
    <row r="57" spans="1:27" s="1338" customFormat="1" ht="19.5" thickBot="1" x14ac:dyDescent="0.25">
      <c r="A57" s="1585" t="s">
        <v>602</v>
      </c>
      <c r="B57" s="1627" t="s">
        <v>557</v>
      </c>
      <c r="C57" s="1480" t="s">
        <v>50</v>
      </c>
      <c r="D57" s="1380"/>
      <c r="E57" s="1380"/>
      <c r="F57" s="1497"/>
      <c r="G57" s="1492">
        <v>6</v>
      </c>
      <c r="H57" s="1703">
        <f t="shared" si="2"/>
        <v>180</v>
      </c>
      <c r="I57" s="1476">
        <v>16</v>
      </c>
      <c r="J57" s="1493" t="s">
        <v>576</v>
      </c>
      <c r="K57" s="1386" t="s">
        <v>577</v>
      </c>
      <c r="L57" s="1494"/>
      <c r="M57" s="1749">
        <f t="shared" si="3"/>
        <v>164</v>
      </c>
      <c r="N57" s="1375"/>
      <c r="O57" s="1378"/>
      <c r="P57" s="1378"/>
      <c r="Q57" s="1378"/>
      <c r="R57" s="1378"/>
      <c r="S57" s="1378"/>
      <c r="T57" s="1378"/>
      <c r="U57" s="1770"/>
      <c r="V57" s="1771"/>
      <c r="W57" s="1501" t="s">
        <v>578</v>
      </c>
      <c r="X57" s="1819"/>
      <c r="Y57" s="1425"/>
      <c r="Z57" s="1425"/>
      <c r="AA57" s="1425"/>
    </row>
    <row r="58" spans="1:27" s="1338" customFormat="1" ht="19.5" thickBot="1" x14ac:dyDescent="0.25">
      <c r="A58" s="1585" t="s">
        <v>603</v>
      </c>
      <c r="B58" s="1627" t="s">
        <v>642</v>
      </c>
      <c r="C58" s="1480" t="s">
        <v>48</v>
      </c>
      <c r="D58" s="1380"/>
      <c r="E58" s="1380"/>
      <c r="F58" s="1381"/>
      <c r="G58" s="1492">
        <v>3</v>
      </c>
      <c r="H58" s="1872">
        <f t="shared" si="2"/>
        <v>90</v>
      </c>
      <c r="I58" s="1866">
        <v>8</v>
      </c>
      <c r="J58" s="1503" t="s">
        <v>573</v>
      </c>
      <c r="K58" s="1407" t="s">
        <v>573</v>
      </c>
      <c r="L58" s="1504"/>
      <c r="M58" s="1749">
        <f t="shared" si="3"/>
        <v>82</v>
      </c>
      <c r="N58" s="1406"/>
      <c r="O58" s="1388"/>
      <c r="P58" s="1388"/>
      <c r="Q58" s="1388"/>
      <c r="R58" s="1388"/>
      <c r="S58" s="1388"/>
      <c r="T58" s="1388"/>
      <c r="U58" s="1388"/>
      <c r="V58" s="1424" t="s">
        <v>576</v>
      </c>
      <c r="W58" s="1501"/>
      <c r="X58" s="1819"/>
      <c r="Y58" s="1425"/>
      <c r="Z58" s="1425"/>
      <c r="AA58" s="1425"/>
    </row>
    <row r="59" spans="1:27" s="1338" customFormat="1" ht="33.75" thickBot="1" x14ac:dyDescent="0.25">
      <c r="A59" s="1585" t="s">
        <v>604</v>
      </c>
      <c r="B59" s="1753" t="s">
        <v>648</v>
      </c>
      <c r="C59" s="1505"/>
      <c r="D59" s="1506" t="s">
        <v>20</v>
      </c>
      <c r="E59" s="1506"/>
      <c r="F59" s="1507"/>
      <c r="G59" s="1862">
        <v>3</v>
      </c>
      <c r="H59" s="1865">
        <f t="shared" si="2"/>
        <v>90</v>
      </c>
      <c r="I59" s="1866">
        <v>8</v>
      </c>
      <c r="J59" s="1748" t="s">
        <v>573</v>
      </c>
      <c r="K59" s="1479" t="s">
        <v>573</v>
      </c>
      <c r="L59" s="1863"/>
      <c r="M59" s="1615">
        <f t="shared" si="3"/>
        <v>82</v>
      </c>
      <c r="N59" s="1478" t="s">
        <v>576</v>
      </c>
      <c r="O59" s="1479"/>
      <c r="P59" s="1479"/>
      <c r="Q59" s="1479"/>
      <c r="R59" s="1479"/>
      <c r="S59" s="1479"/>
      <c r="T59" s="1479"/>
      <c r="U59" s="1479"/>
      <c r="V59" s="1510"/>
      <c r="W59" s="1864"/>
      <c r="X59" s="1840"/>
      <c r="Y59" s="1425"/>
      <c r="Z59" s="1425"/>
      <c r="AA59" s="1425"/>
    </row>
    <row r="60" spans="1:27" s="1338" customFormat="1" ht="19.5" thickBot="1" x14ac:dyDescent="0.25">
      <c r="A60" s="1585" t="s">
        <v>604</v>
      </c>
      <c r="B60" s="1753" t="s">
        <v>646</v>
      </c>
      <c r="C60" s="1505" t="s">
        <v>50</v>
      </c>
      <c r="D60" s="1506"/>
      <c r="E60" s="1506"/>
      <c r="F60" s="1507"/>
      <c r="G60" s="1862">
        <v>3</v>
      </c>
      <c r="H60" s="1865">
        <f t="shared" si="2"/>
        <v>90</v>
      </c>
      <c r="I60" s="1866">
        <v>8</v>
      </c>
      <c r="J60" s="1748" t="s">
        <v>573</v>
      </c>
      <c r="K60" s="1479" t="s">
        <v>573</v>
      </c>
      <c r="L60" s="1863"/>
      <c r="M60" s="1615">
        <f t="shared" si="3"/>
        <v>82</v>
      </c>
      <c r="N60" s="1478"/>
      <c r="O60" s="1479"/>
      <c r="P60" s="1479"/>
      <c r="Q60" s="1479"/>
      <c r="R60" s="1479"/>
      <c r="S60" s="1479"/>
      <c r="T60" s="1479"/>
      <c r="U60" s="1479"/>
      <c r="V60" s="1510"/>
      <c r="W60" s="1510" t="s">
        <v>576</v>
      </c>
      <c r="X60" s="1840"/>
      <c r="Y60" s="1425"/>
      <c r="Z60" s="1425"/>
      <c r="AA60" s="1425"/>
    </row>
    <row r="61" spans="1:27" s="1338" customFormat="1" ht="33.75" thickBot="1" x14ac:dyDescent="0.25">
      <c r="A61" s="1585" t="s">
        <v>647</v>
      </c>
      <c r="B61" s="1758" t="s">
        <v>643</v>
      </c>
      <c r="C61" s="1628" t="s">
        <v>48</v>
      </c>
      <c r="D61" s="1638"/>
      <c r="E61" s="1638"/>
      <c r="F61" s="1629"/>
      <c r="G61" s="1759">
        <v>5</v>
      </c>
      <c r="H61" s="1766">
        <f t="shared" si="2"/>
        <v>150</v>
      </c>
      <c r="I61" s="1767">
        <v>10</v>
      </c>
      <c r="J61" s="1632" t="s">
        <v>574</v>
      </c>
      <c r="K61" s="1632" t="s">
        <v>573</v>
      </c>
      <c r="L61" s="1768"/>
      <c r="M61" s="1769">
        <f>H61-I61</f>
        <v>140</v>
      </c>
      <c r="N61" s="1630"/>
      <c r="O61" s="1631"/>
      <c r="P61" s="1631"/>
      <c r="Q61" s="1631"/>
      <c r="R61" s="1631"/>
      <c r="S61" s="1631"/>
      <c r="T61" s="1631"/>
      <c r="U61" s="1632" t="s">
        <v>645</v>
      </c>
      <c r="V61" s="1639"/>
      <c r="W61" s="1639"/>
      <c r="X61" s="1829"/>
      <c r="Y61" s="1425"/>
      <c r="Z61" s="1425"/>
      <c r="AA61" s="1425"/>
    </row>
    <row r="62" spans="1:27" s="1338" customFormat="1" ht="19.5" thickBot="1" x14ac:dyDescent="0.25">
      <c r="A62" s="2163" t="s">
        <v>422</v>
      </c>
      <c r="B62" s="2164"/>
      <c r="C62" s="1511"/>
      <c r="D62" s="1512"/>
      <c r="E62" s="1512"/>
      <c r="F62" s="1513"/>
      <c r="G62" s="1514">
        <f>SUM(G33:G61)-G33-G36</f>
        <v>104</v>
      </c>
      <c r="H62" s="1514">
        <f>SUM(H33:H61)-H33-H36</f>
        <v>3120</v>
      </c>
      <c r="I62" s="1514">
        <f>SUM(I33:I61)-I33-I36</f>
        <v>282</v>
      </c>
      <c r="J62" s="1516" t="s">
        <v>609</v>
      </c>
      <c r="K62" s="1516" t="s">
        <v>610</v>
      </c>
      <c r="L62" s="1516" t="s">
        <v>587</v>
      </c>
      <c r="M62" s="1515">
        <f>SUM(M33:M61)-M33-M36</f>
        <v>2838</v>
      </c>
      <c r="N62" s="1760" t="s">
        <v>608</v>
      </c>
      <c r="O62" s="1761" t="s">
        <v>585</v>
      </c>
      <c r="P62" s="1517" t="s">
        <v>585</v>
      </c>
      <c r="Q62" s="1517" t="s">
        <v>586</v>
      </c>
      <c r="R62" s="1517" t="s">
        <v>650</v>
      </c>
      <c r="S62" s="1517" t="s">
        <v>651</v>
      </c>
      <c r="T62" s="1517" t="s">
        <v>591</v>
      </c>
      <c r="U62" s="1517" t="s">
        <v>585</v>
      </c>
      <c r="V62" s="1518" t="s">
        <v>608</v>
      </c>
      <c r="W62" s="1519" t="s">
        <v>588</v>
      </c>
      <c r="X62" s="1830"/>
      <c r="Y62" s="1425"/>
      <c r="Z62" s="1425"/>
      <c r="AA62" s="1425"/>
    </row>
    <row r="63" spans="1:27" s="1338" customFormat="1" ht="19.5" thickBot="1" x14ac:dyDescent="0.25">
      <c r="A63" s="2173" t="s">
        <v>493</v>
      </c>
      <c r="B63" s="2174"/>
      <c r="C63" s="2174"/>
      <c r="D63" s="2174"/>
      <c r="E63" s="2174"/>
      <c r="F63" s="2174"/>
      <c r="G63" s="2174"/>
      <c r="H63" s="2174"/>
      <c r="I63" s="2174"/>
      <c r="J63" s="2174"/>
      <c r="K63" s="2174"/>
      <c r="L63" s="2174"/>
      <c r="M63" s="2174"/>
      <c r="N63" s="2174"/>
      <c r="O63" s="2174"/>
      <c r="P63" s="2174"/>
      <c r="Q63" s="2174"/>
      <c r="R63" s="2174"/>
      <c r="S63" s="2174"/>
      <c r="T63" s="2174"/>
      <c r="U63" s="2174"/>
      <c r="V63" s="1425"/>
      <c r="W63" s="1425"/>
      <c r="X63" s="1831"/>
      <c r="Y63" s="1425"/>
      <c r="Z63" s="1425"/>
      <c r="AA63" s="1425"/>
    </row>
    <row r="64" spans="1:27" s="1338" customFormat="1" ht="19.5" thickBot="1" x14ac:dyDescent="0.25">
      <c r="A64" s="1871" t="s">
        <v>168</v>
      </c>
      <c r="B64" s="1805" t="s">
        <v>87</v>
      </c>
      <c r="C64" s="1868"/>
      <c r="D64" s="1871" t="s">
        <v>47</v>
      </c>
      <c r="E64" s="1871"/>
      <c r="F64" s="1871"/>
      <c r="G64" s="1871" t="s">
        <v>653</v>
      </c>
      <c r="H64" s="1523">
        <f>G64*30</f>
        <v>180</v>
      </c>
      <c r="I64" s="1868"/>
      <c r="J64" s="1868"/>
      <c r="K64" s="1868"/>
      <c r="L64" s="1868"/>
      <c r="M64" s="1868"/>
      <c r="N64" s="1868"/>
      <c r="O64" s="1868"/>
      <c r="P64" s="1868"/>
      <c r="Q64" s="1868"/>
      <c r="R64" s="1868"/>
      <c r="S64" s="1868"/>
      <c r="T64" s="1868"/>
      <c r="U64" s="1868"/>
      <c r="V64" s="1869"/>
      <c r="W64" s="1869"/>
      <c r="X64" s="1870"/>
      <c r="Y64" s="1425"/>
      <c r="Z64" s="1425"/>
      <c r="AA64" s="1425"/>
    </row>
    <row r="65" spans="1:27" s="1338" customFormat="1" ht="19.5" thickBot="1" x14ac:dyDescent="0.3">
      <c r="A65" s="1873" t="s">
        <v>652</v>
      </c>
      <c r="B65" s="1874" t="s">
        <v>88</v>
      </c>
      <c r="C65" s="1875"/>
      <c r="D65" s="1875">
        <v>10</v>
      </c>
      <c r="E65" s="1875"/>
      <c r="F65" s="1876"/>
      <c r="G65" s="1522">
        <v>6</v>
      </c>
      <c r="H65" s="1875">
        <f>G65*30</f>
        <v>180</v>
      </c>
      <c r="I65" s="1875"/>
      <c r="J65" s="1875"/>
      <c r="K65" s="1875"/>
      <c r="L65" s="1875"/>
      <c r="M65" s="1877"/>
      <c r="N65" s="1878"/>
      <c r="O65" s="1878"/>
      <c r="P65" s="1878"/>
      <c r="Q65" s="1878"/>
      <c r="R65" s="1878"/>
      <c r="S65" s="1878"/>
      <c r="T65" s="1878"/>
      <c r="U65" s="1878"/>
      <c r="V65" s="1869"/>
      <c r="W65" s="1869"/>
      <c r="X65" s="1824"/>
      <c r="Y65" s="1425"/>
      <c r="Z65" s="1425"/>
      <c r="AA65" s="1425"/>
    </row>
    <row r="66" spans="1:27" s="1338" customFormat="1" ht="19.5" thickBot="1" x14ac:dyDescent="0.3">
      <c r="A66" s="1734"/>
      <c r="B66" s="2127" t="s">
        <v>654</v>
      </c>
      <c r="C66" s="2127"/>
      <c r="D66" s="2127"/>
      <c r="E66" s="2127"/>
      <c r="F66" s="2127"/>
      <c r="G66" s="1543">
        <v>12</v>
      </c>
      <c r="H66" s="1914">
        <v>360</v>
      </c>
      <c r="I66" s="1875"/>
      <c r="J66" s="1875"/>
      <c r="K66" s="1875"/>
      <c r="L66" s="1875"/>
      <c r="M66" s="1877"/>
      <c r="N66" s="1878"/>
      <c r="O66" s="1878"/>
      <c r="P66" s="1878"/>
      <c r="Q66" s="1878"/>
      <c r="R66" s="1878"/>
      <c r="S66" s="1878"/>
      <c r="T66" s="1878"/>
      <c r="U66" s="1878"/>
      <c r="V66" s="1869"/>
      <c r="W66" s="1869"/>
      <c r="X66" s="1831"/>
      <c r="Y66" s="1425"/>
      <c r="Z66" s="1425"/>
      <c r="AA66" s="1425"/>
    </row>
    <row r="67" spans="1:27" s="1338" customFormat="1" ht="19.5" thickBot="1" x14ac:dyDescent="0.25">
      <c r="A67" s="2146" t="s">
        <v>541</v>
      </c>
      <c r="B67" s="2147"/>
      <c r="C67" s="2147"/>
      <c r="D67" s="2147"/>
      <c r="E67" s="2147"/>
      <c r="F67" s="2147"/>
      <c r="G67" s="2147"/>
      <c r="H67" s="2147"/>
      <c r="I67" s="2147"/>
      <c r="J67" s="2147"/>
      <c r="K67" s="2147"/>
      <c r="L67" s="2147"/>
      <c r="M67" s="2147"/>
      <c r="N67" s="2147"/>
      <c r="O67" s="2147"/>
      <c r="P67" s="2147"/>
      <c r="Q67" s="2147"/>
      <c r="R67" s="2147"/>
      <c r="S67" s="2147"/>
      <c r="T67" s="2147"/>
      <c r="U67" s="2147"/>
      <c r="V67" s="1425"/>
      <c r="W67" s="1425"/>
      <c r="X67" s="1831"/>
      <c r="Y67" s="1425"/>
      <c r="Z67" s="1425"/>
      <c r="AA67" s="1425"/>
    </row>
    <row r="68" spans="1:27" s="1340" customFormat="1" thickBot="1" x14ac:dyDescent="0.25">
      <c r="A68" s="1520" t="s">
        <v>494</v>
      </c>
      <c r="B68" s="1524" t="s">
        <v>542</v>
      </c>
      <c r="C68" s="1525">
        <v>10</v>
      </c>
      <c r="D68" s="1526"/>
      <c r="E68" s="1526"/>
      <c r="F68" s="1441"/>
      <c r="G68" s="1527">
        <v>6</v>
      </c>
      <c r="H68" s="1879">
        <f>G68*30</f>
        <v>180</v>
      </c>
      <c r="I68" s="1879"/>
      <c r="J68" s="1879"/>
      <c r="K68" s="1879"/>
      <c r="L68" s="1879"/>
      <c r="M68" s="1879"/>
      <c r="N68" s="1528"/>
      <c r="O68" s="1529"/>
      <c r="P68" s="1529"/>
      <c r="Q68" s="1529"/>
      <c r="R68" s="1529"/>
      <c r="S68" s="1529"/>
      <c r="T68" s="1529"/>
      <c r="U68" s="1529"/>
      <c r="V68" s="1530"/>
      <c r="W68" s="1530"/>
      <c r="X68" s="1833"/>
      <c r="Y68" s="1433"/>
      <c r="Z68" s="1433"/>
      <c r="AA68" s="1433"/>
    </row>
    <row r="69" spans="1:27" s="1338" customFormat="1" ht="19.5" thickBot="1" x14ac:dyDescent="0.25">
      <c r="A69" s="2195" t="s">
        <v>563</v>
      </c>
      <c r="B69" s="2196"/>
      <c r="C69" s="1531"/>
      <c r="D69" s="1532"/>
      <c r="E69" s="1532"/>
      <c r="F69" s="1533"/>
      <c r="G69" s="1534">
        <f>G66+G68</f>
        <v>18</v>
      </c>
      <c r="H69" s="1535">
        <f>G69*30</f>
        <v>540</v>
      </c>
      <c r="I69" s="2209"/>
      <c r="J69" s="2147"/>
      <c r="K69" s="2147"/>
      <c r="L69" s="2147"/>
      <c r="M69" s="2210"/>
      <c r="N69" s="1536"/>
      <c r="O69" s="1537"/>
      <c r="P69" s="1537"/>
      <c r="Q69" s="1537"/>
      <c r="R69" s="1537"/>
      <c r="S69" s="1537"/>
      <c r="T69" s="1537"/>
      <c r="U69" s="1537"/>
      <c r="V69" s="1538"/>
      <c r="W69" s="1538"/>
      <c r="X69" s="1834"/>
      <c r="Y69" s="1425"/>
      <c r="Z69" s="1425"/>
      <c r="AA69" s="1425"/>
    </row>
    <row r="70" spans="1:27" s="1342" customFormat="1" ht="19.5" thickBot="1" x14ac:dyDescent="0.25">
      <c r="A70" s="2197" t="s">
        <v>594</v>
      </c>
      <c r="B70" s="2198"/>
      <c r="C70" s="1539"/>
      <c r="D70" s="1540"/>
      <c r="E70" s="1541"/>
      <c r="F70" s="1542"/>
      <c r="G70" s="1543">
        <f>G29+G62+G69</f>
        <v>180</v>
      </c>
      <c r="H70" s="1544">
        <f>H29+H62+H66+H68</f>
        <v>5400</v>
      </c>
      <c r="I70" s="1545">
        <f>I29+I62</f>
        <v>390</v>
      </c>
      <c r="J70" s="1546" t="s">
        <v>611</v>
      </c>
      <c r="K70" s="1546" t="s">
        <v>612</v>
      </c>
      <c r="L70" s="1546" t="s">
        <v>613</v>
      </c>
      <c r="M70" s="1547">
        <f>M29+M62</f>
        <v>4324</v>
      </c>
      <c r="N70" s="1548" t="s">
        <v>680</v>
      </c>
      <c r="O70" s="1546" t="s">
        <v>681</v>
      </c>
      <c r="P70" s="1546" t="s">
        <v>605</v>
      </c>
      <c r="Q70" s="1546" t="s">
        <v>682</v>
      </c>
      <c r="R70" s="1546" t="s">
        <v>650</v>
      </c>
      <c r="S70" s="1546" t="s">
        <v>651</v>
      </c>
      <c r="T70" s="1546" t="s">
        <v>591</v>
      </c>
      <c r="U70" s="1546" t="s">
        <v>589</v>
      </c>
      <c r="V70" s="1446" t="s">
        <v>608</v>
      </c>
      <c r="W70" s="1446" t="s">
        <v>585</v>
      </c>
      <c r="X70" s="1835"/>
      <c r="Y70" s="1549"/>
      <c r="Z70" s="1549"/>
      <c r="AA70" s="1549"/>
    </row>
    <row r="71" spans="1:27" s="1338" customFormat="1" ht="19.5" thickBot="1" x14ac:dyDescent="0.25">
      <c r="A71" s="2165" t="s">
        <v>223</v>
      </c>
      <c r="B71" s="2208"/>
      <c r="C71" s="2208"/>
      <c r="D71" s="2208"/>
      <c r="E71" s="2208"/>
      <c r="F71" s="2208"/>
      <c r="G71" s="2208"/>
      <c r="H71" s="2208"/>
      <c r="I71" s="2208"/>
      <c r="J71" s="2208"/>
      <c r="K71" s="2208"/>
      <c r="L71" s="2208"/>
      <c r="M71" s="2208"/>
      <c r="N71" s="2208"/>
      <c r="O71" s="2208"/>
      <c r="P71" s="2208"/>
      <c r="Q71" s="2208"/>
      <c r="R71" s="2208"/>
      <c r="S71" s="2208"/>
      <c r="T71" s="2208"/>
      <c r="U71" s="2208"/>
      <c r="V71" s="2208"/>
      <c r="W71" s="2208"/>
      <c r="X71" s="2166"/>
      <c r="Y71" s="1425"/>
      <c r="Z71" s="1425"/>
      <c r="AA71" s="1425"/>
    </row>
    <row r="72" spans="1:27" s="1338" customFormat="1" ht="19.5" thickBot="1" x14ac:dyDescent="0.25">
      <c r="A72" s="2165" t="s">
        <v>481</v>
      </c>
      <c r="B72" s="2208"/>
      <c r="C72" s="2208"/>
      <c r="D72" s="2208"/>
      <c r="E72" s="2208"/>
      <c r="F72" s="2208"/>
      <c r="G72" s="2208"/>
      <c r="H72" s="2208"/>
      <c r="I72" s="2208"/>
      <c r="J72" s="2208"/>
      <c r="K72" s="2208"/>
      <c r="L72" s="2208"/>
      <c r="M72" s="2208"/>
      <c r="N72" s="2208"/>
      <c r="O72" s="2208"/>
      <c r="P72" s="2208"/>
      <c r="Q72" s="2208"/>
      <c r="R72" s="2208"/>
      <c r="S72" s="2208"/>
      <c r="T72" s="2208"/>
      <c r="U72" s="2208"/>
      <c r="V72" s="2208"/>
      <c r="W72" s="2208"/>
      <c r="X72" s="2166"/>
      <c r="Y72" s="1425"/>
      <c r="Z72" s="1425"/>
      <c r="AA72" s="1425"/>
    </row>
    <row r="73" spans="1:27" s="1338" customFormat="1" ht="19.5" thickBot="1" x14ac:dyDescent="0.25">
      <c r="A73" s="2193" t="s">
        <v>655</v>
      </c>
      <c r="B73" s="2194"/>
      <c r="C73" s="1550"/>
      <c r="D73" s="1551" t="s">
        <v>42</v>
      </c>
      <c r="E73" s="1551"/>
      <c r="F73" s="1552"/>
      <c r="G73" s="1553">
        <v>4</v>
      </c>
      <c r="H73" s="1554">
        <f t="shared" ref="H73:H75" si="4">G73*30</f>
        <v>120</v>
      </c>
      <c r="I73" s="1555">
        <v>8</v>
      </c>
      <c r="J73" s="1551" t="s">
        <v>577</v>
      </c>
      <c r="K73" s="1556"/>
      <c r="L73" s="1557"/>
      <c r="M73" s="1880">
        <f>H73-I73</f>
        <v>112</v>
      </c>
      <c r="N73" s="1893"/>
      <c r="O73" s="1894"/>
      <c r="P73" s="1894" t="s">
        <v>577</v>
      </c>
      <c r="R73" s="1894"/>
      <c r="S73" s="1894"/>
      <c r="T73" s="1894"/>
      <c r="U73" s="1894"/>
      <c r="V73" s="1895"/>
      <c r="W73" s="1895"/>
      <c r="X73" s="1896"/>
      <c r="Y73" s="1425"/>
      <c r="Z73" s="1425"/>
      <c r="AA73" s="1425"/>
    </row>
    <row r="74" spans="1:27" s="1343" customFormat="1" ht="19.5" thickBot="1" x14ac:dyDescent="0.25">
      <c r="A74" s="2199" t="s">
        <v>656</v>
      </c>
      <c r="B74" s="2200"/>
      <c r="C74" s="1566"/>
      <c r="D74" s="1567">
        <v>4</v>
      </c>
      <c r="E74" s="1567"/>
      <c r="F74" s="1568"/>
      <c r="G74" s="1562">
        <v>4</v>
      </c>
      <c r="H74" s="1563">
        <f t="shared" si="4"/>
        <v>120</v>
      </c>
      <c r="I74" s="1564">
        <v>8</v>
      </c>
      <c r="J74" s="1551" t="s">
        <v>577</v>
      </c>
      <c r="K74" s="1565"/>
      <c r="L74" s="1565"/>
      <c r="M74" s="1880">
        <f t="shared" ref="M74:M76" si="5">H74-I74</f>
        <v>112</v>
      </c>
      <c r="N74" s="1569"/>
      <c r="O74" s="1570"/>
      <c r="P74" s="1897"/>
      <c r="Q74" s="1561" t="s">
        <v>577</v>
      </c>
      <c r="S74" s="1897"/>
      <c r="T74" s="1898"/>
      <c r="U74" s="1898"/>
      <c r="V74" s="1899"/>
      <c r="W74" s="1899"/>
      <c r="X74" s="1900"/>
      <c r="Y74" s="1571"/>
      <c r="Z74" s="1571"/>
      <c r="AA74" s="1571"/>
    </row>
    <row r="75" spans="1:27" s="1343" customFormat="1" ht="19.5" thickBot="1" x14ac:dyDescent="0.25">
      <c r="A75" s="2199" t="s">
        <v>657</v>
      </c>
      <c r="B75" s="2200"/>
      <c r="C75" s="1566"/>
      <c r="D75" s="1567">
        <v>5</v>
      </c>
      <c r="E75" s="1567"/>
      <c r="F75" s="1568"/>
      <c r="G75" s="1382">
        <v>4</v>
      </c>
      <c r="H75" s="1884">
        <f t="shared" si="4"/>
        <v>120</v>
      </c>
      <c r="I75" s="1885">
        <v>8</v>
      </c>
      <c r="J75" s="1551" t="s">
        <v>577</v>
      </c>
      <c r="K75" s="1886"/>
      <c r="L75" s="1886"/>
      <c r="M75" s="1887">
        <f t="shared" si="5"/>
        <v>112</v>
      </c>
      <c r="N75" s="1888"/>
      <c r="O75" s="1889"/>
      <c r="P75" s="1901"/>
      <c r="Q75" s="1901"/>
      <c r="R75" s="1473" t="s">
        <v>577</v>
      </c>
      <c r="T75" s="1902"/>
      <c r="U75" s="1902"/>
      <c r="V75" s="1903"/>
      <c r="W75" s="1903"/>
      <c r="X75" s="1904"/>
      <c r="Y75" s="1571"/>
      <c r="Z75" s="1571"/>
      <c r="AA75" s="1571"/>
    </row>
    <row r="76" spans="1:27" s="1343" customFormat="1" ht="58.15" customHeight="1" thickBot="1" x14ac:dyDescent="0.25">
      <c r="A76" s="2211" t="s">
        <v>658</v>
      </c>
      <c r="B76" s="2212"/>
      <c r="C76" s="1881"/>
      <c r="D76" s="1882" t="s">
        <v>659</v>
      </c>
      <c r="E76" s="1882"/>
      <c r="F76" s="1883"/>
      <c r="G76" s="1475" t="s">
        <v>666</v>
      </c>
      <c r="H76" s="1884">
        <v>150</v>
      </c>
      <c r="I76" s="1866">
        <v>4</v>
      </c>
      <c r="J76" s="1551" t="s">
        <v>573</v>
      </c>
      <c r="K76" s="1890"/>
      <c r="L76" s="1890"/>
      <c r="M76" s="1887">
        <f t="shared" si="5"/>
        <v>146</v>
      </c>
      <c r="N76" s="1891"/>
      <c r="O76" s="1891"/>
      <c r="P76" s="1905"/>
      <c r="Q76" s="1905" t="s">
        <v>573</v>
      </c>
      <c r="R76" s="1905"/>
      <c r="S76" s="1892"/>
      <c r="T76" s="1871"/>
      <c r="U76" s="1871"/>
      <c r="V76" s="1906"/>
      <c r="W76" s="1906"/>
      <c r="X76" s="1907"/>
      <c r="Y76" s="1571"/>
      <c r="Z76" s="1571"/>
      <c r="AA76" s="1571"/>
    </row>
    <row r="77" spans="1:27" s="1344" customFormat="1" ht="20.25" thickBot="1" x14ac:dyDescent="0.25">
      <c r="A77" s="2177" t="s">
        <v>386</v>
      </c>
      <c r="B77" s="2178"/>
      <c r="C77" s="1576"/>
      <c r="D77" s="1577"/>
      <c r="E77" s="1577"/>
      <c r="F77" s="1578"/>
      <c r="G77" s="1579">
        <f>SUM(G73:G75)</f>
        <v>12</v>
      </c>
      <c r="H77" s="1580">
        <f>SUM(H73:H75)</f>
        <v>360</v>
      </c>
      <c r="I77" s="1580">
        <f t="shared" ref="I77" si="6">SUM(I73:I75)</f>
        <v>24</v>
      </c>
      <c r="J77" s="1551" t="s">
        <v>663</v>
      </c>
      <c r="K77" s="1580"/>
      <c r="L77" s="1580"/>
      <c r="M77" s="1580">
        <f>SUM(M73:M76)</f>
        <v>482</v>
      </c>
      <c r="N77" s="1937"/>
      <c r="O77" s="1938"/>
      <c r="P77" s="1943" t="s">
        <v>577</v>
      </c>
      <c r="Q77" s="1512" t="s">
        <v>584</v>
      </c>
      <c r="R77" s="1512" t="s">
        <v>577</v>
      </c>
      <c r="S77" s="1939"/>
      <c r="T77" s="1939"/>
      <c r="U77" s="1939"/>
      <c r="V77" s="1940"/>
      <c r="W77" s="1941"/>
      <c r="X77" s="1942"/>
      <c r="Y77" s="1582"/>
      <c r="Z77" s="1582"/>
      <c r="AA77" s="1582"/>
    </row>
    <row r="78" spans="1:27" s="1346" customFormat="1" ht="19.5" thickBot="1" x14ac:dyDescent="0.25">
      <c r="A78" s="2173" t="s">
        <v>483</v>
      </c>
      <c r="B78" s="2174"/>
      <c r="C78" s="2174"/>
      <c r="D78" s="2174"/>
      <c r="E78" s="2174"/>
      <c r="F78" s="2174"/>
      <c r="G78" s="2174"/>
      <c r="H78" s="2174"/>
      <c r="I78" s="2174"/>
      <c r="J78" s="2174"/>
      <c r="K78" s="2174"/>
      <c r="L78" s="2174"/>
      <c r="M78" s="2174"/>
      <c r="N78" s="2174"/>
      <c r="O78" s="2174"/>
      <c r="P78" s="2174"/>
      <c r="Q78" s="2174"/>
      <c r="R78" s="2174"/>
      <c r="S78" s="2174"/>
      <c r="T78" s="2174"/>
      <c r="U78" s="2174"/>
      <c r="V78" s="1584"/>
      <c r="W78" s="1584"/>
      <c r="X78" s="1837"/>
      <c r="Y78" s="1584"/>
      <c r="Z78" s="1584"/>
      <c r="AA78" s="1584"/>
    </row>
    <row r="79" spans="1:27" s="1338" customFormat="1" ht="18" customHeight="1" thickBot="1" x14ac:dyDescent="0.25">
      <c r="A79" s="1933" t="s">
        <v>212</v>
      </c>
      <c r="B79" s="1909" t="s">
        <v>665</v>
      </c>
      <c r="C79" s="1587"/>
      <c r="D79" s="1588">
        <v>3</v>
      </c>
      <c r="E79" s="1588"/>
      <c r="F79" s="1589"/>
      <c r="G79" s="1553">
        <v>4</v>
      </c>
      <c r="H79" s="1590">
        <f t="shared" ref="H79:H90" si="7">G79*30</f>
        <v>120</v>
      </c>
      <c r="I79" s="1367">
        <v>8</v>
      </c>
      <c r="J79" s="1913" t="s">
        <v>573</v>
      </c>
      <c r="K79" s="1913" t="s">
        <v>573</v>
      </c>
      <c r="L79" s="1384"/>
      <c r="M79" s="1591">
        <f t="shared" ref="M79:M90" si="8">H79-I79</f>
        <v>112</v>
      </c>
      <c r="N79" s="1558"/>
      <c r="O79" s="1559"/>
      <c r="P79" s="1560" t="s">
        <v>576</v>
      </c>
      <c r="Q79" s="1559"/>
      <c r="R79" s="1762"/>
      <c r="S79" s="1592"/>
      <c r="T79" s="1368"/>
      <c r="U79" s="1368"/>
      <c r="V79" s="1449"/>
      <c r="W79" s="1449"/>
      <c r="X79" s="1836"/>
      <c r="Y79" s="1425"/>
      <c r="Z79" s="1425"/>
      <c r="AA79" s="1425"/>
    </row>
    <row r="80" spans="1:27" s="1338" customFormat="1" ht="19.5" thickBot="1" x14ac:dyDescent="0.25">
      <c r="A80" s="2104" t="s">
        <v>275</v>
      </c>
      <c r="B80" s="1934" t="s">
        <v>660</v>
      </c>
      <c r="C80" s="1640"/>
      <c r="D80" s="1420">
        <v>5</v>
      </c>
      <c r="E80" s="1420"/>
      <c r="F80" s="1908"/>
      <c r="G80" s="1553">
        <v>4</v>
      </c>
      <c r="H80" s="1590">
        <f t="shared" si="7"/>
        <v>120</v>
      </c>
      <c r="I80" s="1367">
        <v>8</v>
      </c>
      <c r="J80" s="1913" t="s">
        <v>573</v>
      </c>
      <c r="K80" s="1913" t="s">
        <v>573</v>
      </c>
      <c r="L80" s="1384"/>
      <c r="M80" s="1591">
        <f t="shared" si="8"/>
        <v>112</v>
      </c>
      <c r="N80" s="1429"/>
      <c r="O80" s="1430"/>
      <c r="P80" s="1430"/>
      <c r="Q80" s="1430"/>
      <c r="R80" s="1422" t="s">
        <v>576</v>
      </c>
      <c r="S80" s="1635"/>
      <c r="T80" s="1391"/>
      <c r="U80" s="1391"/>
      <c r="V80" s="1583"/>
      <c r="W80" s="1583"/>
      <c r="X80" s="1827"/>
      <c r="Y80" s="1425"/>
      <c r="Z80" s="1425"/>
      <c r="AA80" s="1425"/>
    </row>
    <row r="81" spans="1:27" s="1338" customFormat="1" ht="19.5" thickBot="1" x14ac:dyDescent="0.25">
      <c r="A81" s="2104"/>
      <c r="B81" s="1934" t="s">
        <v>671</v>
      </c>
      <c r="C81" s="1640"/>
      <c r="D81" s="1420">
        <v>5</v>
      </c>
      <c r="E81" s="1420"/>
      <c r="F81" s="1908"/>
      <c r="G81" s="1553">
        <v>4</v>
      </c>
      <c r="H81" s="1590">
        <f t="shared" si="7"/>
        <v>120</v>
      </c>
      <c r="I81" s="1367">
        <v>8</v>
      </c>
      <c r="J81" s="1913" t="s">
        <v>573</v>
      </c>
      <c r="K81" s="1913" t="s">
        <v>573</v>
      </c>
      <c r="L81" s="1384"/>
      <c r="M81" s="1591">
        <f t="shared" si="8"/>
        <v>112</v>
      </c>
      <c r="N81" s="1429"/>
      <c r="O81" s="1430"/>
      <c r="P81" s="1430"/>
      <c r="Q81" s="1430"/>
      <c r="R81" s="1560" t="s">
        <v>576</v>
      </c>
      <c r="S81" s="1635"/>
      <c r="T81" s="1391"/>
      <c r="U81" s="1391"/>
      <c r="V81" s="1583"/>
      <c r="W81" s="1583"/>
      <c r="X81" s="1827"/>
      <c r="Y81" s="1425"/>
      <c r="Z81" s="1425"/>
      <c r="AA81" s="1425"/>
    </row>
    <row r="82" spans="1:27" s="1338" customFormat="1" ht="19.5" thickBot="1" x14ac:dyDescent="0.25">
      <c r="A82" s="2104" t="s">
        <v>379</v>
      </c>
      <c r="B82" s="1934" t="s">
        <v>674</v>
      </c>
      <c r="C82" s="1640"/>
      <c r="D82" s="1420">
        <v>6</v>
      </c>
      <c r="E82" s="1420"/>
      <c r="F82" s="1908"/>
      <c r="G82" s="1553">
        <v>4</v>
      </c>
      <c r="H82" s="1590">
        <f t="shared" si="7"/>
        <v>120</v>
      </c>
      <c r="I82" s="1367">
        <v>8</v>
      </c>
      <c r="J82" s="1913" t="s">
        <v>573</v>
      </c>
      <c r="K82" s="1913" t="s">
        <v>573</v>
      </c>
      <c r="L82" s="1384"/>
      <c r="M82" s="1591">
        <f t="shared" si="8"/>
        <v>112</v>
      </c>
      <c r="N82" s="1429"/>
      <c r="O82" s="1430"/>
      <c r="P82" s="1430"/>
      <c r="Q82" s="1430"/>
      <c r="R82" s="1422"/>
      <c r="S82" s="1560" t="s">
        <v>576</v>
      </c>
      <c r="T82" s="1391"/>
      <c r="U82" s="1391"/>
      <c r="V82" s="1583"/>
      <c r="W82" s="1583"/>
      <c r="X82" s="1827"/>
      <c r="Y82" s="1425"/>
      <c r="Z82" s="1425"/>
      <c r="AA82" s="1425"/>
    </row>
    <row r="83" spans="1:27" s="1338" customFormat="1" ht="19.5" thickBot="1" x14ac:dyDescent="0.25">
      <c r="A83" s="2104"/>
      <c r="B83" s="1912" t="s">
        <v>673</v>
      </c>
      <c r="C83" s="1640"/>
      <c r="D83" s="1420">
        <v>6</v>
      </c>
      <c r="E83" s="1420"/>
      <c r="F83" s="1908"/>
      <c r="G83" s="1553">
        <v>4</v>
      </c>
      <c r="H83" s="1590">
        <f t="shared" si="7"/>
        <v>120</v>
      </c>
      <c r="I83" s="1367">
        <v>8</v>
      </c>
      <c r="J83" s="1913" t="s">
        <v>573</v>
      </c>
      <c r="K83" s="1913" t="s">
        <v>573</v>
      </c>
      <c r="L83" s="1384"/>
      <c r="M83" s="1591">
        <f t="shared" si="8"/>
        <v>112</v>
      </c>
      <c r="N83" s="1429"/>
      <c r="O83" s="1430"/>
      <c r="P83" s="1430"/>
      <c r="Q83" s="1430"/>
      <c r="R83" s="1422"/>
      <c r="S83" s="1560" t="s">
        <v>576</v>
      </c>
      <c r="T83" s="1391"/>
      <c r="U83" s="1391"/>
      <c r="V83" s="1583"/>
      <c r="W83" s="1583"/>
      <c r="X83" s="1827"/>
      <c r="Y83" s="1425"/>
      <c r="Z83" s="1425"/>
      <c r="AA83" s="1425"/>
    </row>
    <row r="84" spans="1:27" s="1338" customFormat="1" ht="19.5" thickBot="1" x14ac:dyDescent="0.25">
      <c r="A84" s="2104" t="s">
        <v>380</v>
      </c>
      <c r="B84" s="1912" t="s">
        <v>672</v>
      </c>
      <c r="C84" s="1640"/>
      <c r="D84" s="1420">
        <v>7</v>
      </c>
      <c r="E84" s="1420"/>
      <c r="F84" s="1908"/>
      <c r="G84" s="1553">
        <v>4</v>
      </c>
      <c r="H84" s="1590">
        <f t="shared" si="7"/>
        <v>120</v>
      </c>
      <c r="I84" s="1367">
        <v>8</v>
      </c>
      <c r="J84" s="1913" t="s">
        <v>573</v>
      </c>
      <c r="K84" s="1913" t="s">
        <v>573</v>
      </c>
      <c r="L84" s="1384"/>
      <c r="M84" s="1591">
        <f t="shared" si="8"/>
        <v>112</v>
      </c>
      <c r="N84" s="1429"/>
      <c r="O84" s="1430"/>
      <c r="P84" s="1430"/>
      <c r="Q84" s="1430"/>
      <c r="R84" s="1422"/>
      <c r="S84" s="1635"/>
      <c r="T84" s="1560" t="s">
        <v>576</v>
      </c>
      <c r="U84" s="1391"/>
      <c r="V84" s="1583"/>
      <c r="W84" s="1583"/>
      <c r="X84" s="1827"/>
      <c r="Y84" s="1425"/>
      <c r="Z84" s="1425"/>
      <c r="AA84" s="1425"/>
    </row>
    <row r="85" spans="1:27" s="1338" customFormat="1" ht="19.5" thickBot="1" x14ac:dyDescent="0.25">
      <c r="A85" s="2104"/>
      <c r="B85" s="1935" t="s">
        <v>661</v>
      </c>
      <c r="C85" s="1640"/>
      <c r="D85" s="1420">
        <v>7</v>
      </c>
      <c r="E85" s="1420"/>
      <c r="F85" s="1908"/>
      <c r="G85" s="1553">
        <v>4</v>
      </c>
      <c r="H85" s="1590">
        <f t="shared" si="7"/>
        <v>120</v>
      </c>
      <c r="I85" s="1367">
        <v>8</v>
      </c>
      <c r="J85" s="1913" t="s">
        <v>573</v>
      </c>
      <c r="K85" s="1913" t="s">
        <v>573</v>
      </c>
      <c r="L85" s="1384"/>
      <c r="M85" s="1591">
        <f t="shared" si="8"/>
        <v>112</v>
      </c>
      <c r="N85" s="1429"/>
      <c r="O85" s="1430"/>
      <c r="P85" s="1430"/>
      <c r="Q85" s="1430"/>
      <c r="R85" s="1422"/>
      <c r="S85" s="1635"/>
      <c r="T85" s="1560" t="s">
        <v>576</v>
      </c>
      <c r="U85" s="1391"/>
      <c r="V85" s="1583"/>
      <c r="W85" s="1583"/>
      <c r="X85" s="1827"/>
      <c r="Y85" s="1425"/>
      <c r="Z85" s="1425"/>
      <c r="AA85" s="1425"/>
    </row>
    <row r="86" spans="1:27" s="1338" customFormat="1" ht="19.5" thickBot="1" x14ac:dyDescent="0.25">
      <c r="A86" s="2104" t="s">
        <v>381</v>
      </c>
      <c r="B86" s="1912" t="s">
        <v>675</v>
      </c>
      <c r="C86" s="1593"/>
      <c r="D86" s="1486" t="s">
        <v>47</v>
      </c>
      <c r="E86" s="1594"/>
      <c r="F86" s="1595"/>
      <c r="G86" s="1553">
        <v>4</v>
      </c>
      <c r="H86" s="1590">
        <f t="shared" si="7"/>
        <v>120</v>
      </c>
      <c r="I86" s="1367">
        <v>8</v>
      </c>
      <c r="J86" s="1384" t="s">
        <v>573</v>
      </c>
      <c r="K86" s="1913" t="s">
        <v>573</v>
      </c>
      <c r="L86" s="1384"/>
      <c r="M86" s="1591">
        <f t="shared" si="8"/>
        <v>112</v>
      </c>
      <c r="N86" s="1596"/>
      <c r="O86" s="1597"/>
      <c r="P86" s="1420"/>
      <c r="Q86" s="1420"/>
      <c r="R86" s="1420"/>
      <c r="S86" s="1598"/>
      <c r="T86" s="1599"/>
      <c r="U86" s="1560" t="s">
        <v>576</v>
      </c>
      <c r="V86" s="1424"/>
      <c r="W86" s="1424"/>
      <c r="X86" s="1819"/>
      <c r="Y86" s="1425"/>
      <c r="Z86" s="1425"/>
      <c r="AA86" s="1425"/>
    </row>
    <row r="87" spans="1:27" s="1338" customFormat="1" ht="19.5" thickBot="1" x14ac:dyDescent="0.25">
      <c r="A87" s="2104"/>
      <c r="B87" s="1936" t="s">
        <v>676</v>
      </c>
      <c r="C87" s="1600"/>
      <c r="D87" s="1380" t="s">
        <v>47</v>
      </c>
      <c r="E87" s="1601"/>
      <c r="F87" s="1602"/>
      <c r="G87" s="1553">
        <v>4</v>
      </c>
      <c r="H87" s="1590">
        <f t="shared" si="7"/>
        <v>120</v>
      </c>
      <c r="I87" s="1367">
        <v>8</v>
      </c>
      <c r="J87" s="1384" t="s">
        <v>573</v>
      </c>
      <c r="K87" s="1913" t="s">
        <v>573</v>
      </c>
      <c r="L87" s="1384"/>
      <c r="M87" s="1591">
        <f t="shared" si="8"/>
        <v>112</v>
      </c>
      <c r="N87" s="1603"/>
      <c r="O87" s="1599"/>
      <c r="P87" s="1385"/>
      <c r="Q87" s="1385"/>
      <c r="R87" s="1385"/>
      <c r="S87" s="1494"/>
      <c r="T87" s="1407"/>
      <c r="U87" s="1560" t="s">
        <v>576</v>
      </c>
      <c r="V87" s="1424"/>
      <c r="W87" s="1424"/>
      <c r="X87" s="1819"/>
      <c r="Y87" s="1425"/>
      <c r="Z87" s="1425"/>
      <c r="AA87" s="1425"/>
    </row>
    <row r="88" spans="1:27" s="1338" customFormat="1" ht="19.5" thickBot="1" x14ac:dyDescent="0.25">
      <c r="A88" s="2104" t="s">
        <v>382</v>
      </c>
      <c r="B88" s="1935" t="s">
        <v>677</v>
      </c>
      <c r="C88" s="1480"/>
      <c r="D88" s="1380" t="s">
        <v>48</v>
      </c>
      <c r="E88" s="1380"/>
      <c r="F88" s="1481"/>
      <c r="G88" s="1553">
        <v>4</v>
      </c>
      <c r="H88" s="1590">
        <f t="shared" si="7"/>
        <v>120</v>
      </c>
      <c r="I88" s="1367">
        <v>8</v>
      </c>
      <c r="J88" s="1384" t="s">
        <v>573</v>
      </c>
      <c r="K88" s="1913" t="s">
        <v>573</v>
      </c>
      <c r="L88" s="1384"/>
      <c r="M88" s="1591">
        <f t="shared" si="8"/>
        <v>112</v>
      </c>
      <c r="N88" s="1406"/>
      <c r="O88" s="1388"/>
      <c r="P88" s="1388"/>
      <c r="Q88" s="1388"/>
      <c r="R88" s="1434"/>
      <c r="S88" s="1497"/>
      <c r="T88" s="1388"/>
      <c r="U88" s="1407"/>
      <c r="V88" s="1560" t="s">
        <v>576</v>
      </c>
      <c r="W88" s="1424"/>
      <c r="X88" s="1819"/>
      <c r="Y88" s="1425"/>
      <c r="Z88" s="1425"/>
      <c r="AA88" s="1425"/>
    </row>
    <row r="89" spans="1:27" s="1347" customFormat="1" ht="18" customHeight="1" thickBot="1" x14ac:dyDescent="0.25">
      <c r="A89" s="2104"/>
      <c r="B89" s="1910" t="s">
        <v>679</v>
      </c>
      <c r="C89" s="1450"/>
      <c r="D89" s="1451" t="s">
        <v>48</v>
      </c>
      <c r="E89" s="1451"/>
      <c r="F89" s="1457"/>
      <c r="G89" s="1553">
        <v>4</v>
      </c>
      <c r="H89" s="1590">
        <f t="shared" si="7"/>
        <v>120</v>
      </c>
      <c r="I89" s="1367">
        <v>8</v>
      </c>
      <c r="J89" s="1384" t="s">
        <v>573</v>
      </c>
      <c r="K89" s="1913" t="s">
        <v>573</v>
      </c>
      <c r="L89" s="1384"/>
      <c r="M89" s="1591">
        <f t="shared" si="8"/>
        <v>112</v>
      </c>
      <c r="N89" s="1605"/>
      <c r="O89" s="1390"/>
      <c r="P89" s="1390"/>
      <c r="Q89" s="1390"/>
      <c r="R89" s="1390"/>
      <c r="S89" s="1606"/>
      <c r="T89" s="1388"/>
      <c r="U89" s="1388"/>
      <c r="V89" s="1407" t="s">
        <v>576</v>
      </c>
      <c r="W89" s="1607"/>
      <c r="X89" s="1838"/>
      <c r="Y89" s="1608"/>
      <c r="Z89" s="1608"/>
      <c r="AA89" s="1608"/>
    </row>
    <row r="90" spans="1:27" s="1339" customFormat="1" ht="19.5" thickBot="1" x14ac:dyDescent="0.25">
      <c r="A90" s="1871" t="s">
        <v>383</v>
      </c>
      <c r="B90" s="1911" t="s">
        <v>678</v>
      </c>
      <c r="C90" s="1609"/>
      <c r="D90" s="1610">
        <v>10</v>
      </c>
      <c r="E90" s="1611"/>
      <c r="F90" s="1612"/>
      <c r="G90" s="1553">
        <v>4</v>
      </c>
      <c r="H90" s="1590">
        <f t="shared" si="7"/>
        <v>120</v>
      </c>
      <c r="I90" s="1367">
        <v>8</v>
      </c>
      <c r="J90" s="1384" t="s">
        <v>573</v>
      </c>
      <c r="K90" s="1913" t="s">
        <v>573</v>
      </c>
      <c r="L90" s="1384"/>
      <c r="M90" s="1615">
        <f t="shared" si="8"/>
        <v>112</v>
      </c>
      <c r="N90" s="1616"/>
      <c r="O90" s="1610"/>
      <c r="P90" s="1610"/>
      <c r="Q90" s="1610"/>
      <c r="R90" s="1610"/>
      <c r="S90" s="1507"/>
      <c r="T90" s="1610"/>
      <c r="U90" s="1610"/>
      <c r="V90" s="1366"/>
      <c r="W90" s="1509" t="s">
        <v>576</v>
      </c>
      <c r="X90" s="1821"/>
      <c r="Y90" s="1359"/>
      <c r="Z90" s="1359"/>
      <c r="AA90" s="1359"/>
    </row>
    <row r="91" spans="1:27" s="1342" customFormat="1" ht="19.5" thickBot="1" x14ac:dyDescent="0.25">
      <c r="A91" s="2203" t="s">
        <v>366</v>
      </c>
      <c r="B91" s="2204"/>
      <c r="C91" s="1617"/>
      <c r="D91" s="1618"/>
      <c r="E91" s="1618"/>
      <c r="F91" s="1619"/>
      <c r="G91" s="1620">
        <f>SUM(G79:G90)</f>
        <v>48</v>
      </c>
      <c r="H91" s="1620">
        <f>SUM(H79:H90)</f>
        <v>1440</v>
      </c>
      <c r="I91" s="1620">
        <f>SUM(I79:I90)</f>
        <v>96</v>
      </c>
      <c r="J91" s="1622" t="s">
        <v>662</v>
      </c>
      <c r="K91" s="1622" t="s">
        <v>662</v>
      </c>
      <c r="L91" s="1621"/>
      <c r="M91" s="1623">
        <f>SUM(M79:M90)</f>
        <v>1344</v>
      </c>
      <c r="N91" s="1445"/>
      <c r="O91" s="1624"/>
      <c r="P91" s="1624" t="s">
        <v>576</v>
      </c>
      <c r="Q91" s="1624"/>
      <c r="R91" s="1581" t="s">
        <v>591</v>
      </c>
      <c r="S91" s="1750" t="s">
        <v>587</v>
      </c>
      <c r="T91" s="1581" t="s">
        <v>587</v>
      </c>
      <c r="U91" s="1581" t="s">
        <v>587</v>
      </c>
      <c r="V91" s="1581" t="s">
        <v>587</v>
      </c>
      <c r="W91" s="1581" t="s">
        <v>576</v>
      </c>
      <c r="X91" s="1835"/>
      <c r="Y91" s="1549"/>
      <c r="Z91" s="1549"/>
      <c r="AA91" s="1549"/>
    </row>
    <row r="92" spans="1:27" s="1342" customFormat="1" ht="19.5" thickBot="1" x14ac:dyDescent="0.25">
      <c r="A92" s="2185"/>
      <c r="B92" s="2186"/>
      <c r="C92" s="2186"/>
      <c r="D92" s="2186"/>
      <c r="E92" s="2186"/>
      <c r="F92" s="2186"/>
      <c r="G92" s="2186"/>
      <c r="H92" s="2186"/>
      <c r="I92" s="2186"/>
      <c r="J92" s="2186"/>
      <c r="K92" s="2186"/>
      <c r="L92" s="2186"/>
      <c r="M92" s="2186"/>
      <c r="N92" s="2186"/>
      <c r="O92" s="2186"/>
      <c r="P92" s="2186"/>
      <c r="Q92" s="2186"/>
      <c r="R92" s="2186"/>
      <c r="S92" s="2186"/>
      <c r="T92" s="2186"/>
      <c r="U92" s="2186"/>
      <c r="V92" s="1549"/>
      <c r="W92" s="1549"/>
      <c r="X92" s="1839"/>
      <c r="Y92" s="1549"/>
      <c r="Z92" s="1549"/>
      <c r="AA92" s="1549"/>
    </row>
    <row r="93" spans="1:27" s="1338" customFormat="1" ht="19.5" thickBot="1" x14ac:dyDescent="0.25">
      <c r="A93" s="2165" t="s">
        <v>595</v>
      </c>
      <c r="B93" s="2166"/>
      <c r="C93" s="1617"/>
      <c r="D93" s="1618"/>
      <c r="E93" s="1618"/>
      <c r="F93" s="1619"/>
      <c r="G93" s="1442">
        <f>G91+G77</f>
        <v>60</v>
      </c>
      <c r="H93" s="1643">
        <f>H91+H77</f>
        <v>1800</v>
      </c>
      <c r="I93" s="1644">
        <f>I91+I77</f>
        <v>120</v>
      </c>
      <c r="J93" s="1645" t="s">
        <v>664</v>
      </c>
      <c r="K93" s="1645" t="s">
        <v>662</v>
      </c>
      <c r="L93" s="1645"/>
      <c r="M93" s="1644">
        <f>M91+M77</f>
        <v>1826</v>
      </c>
      <c r="N93" s="1944"/>
      <c r="O93" s="1945"/>
      <c r="P93" s="1945" t="s">
        <v>578</v>
      </c>
      <c r="Q93" s="1945" t="s">
        <v>584</v>
      </c>
      <c r="R93" s="1645" t="s">
        <v>586</v>
      </c>
      <c r="S93" s="1645" t="s">
        <v>587</v>
      </c>
      <c r="T93" s="1645" t="s">
        <v>587</v>
      </c>
      <c r="U93" s="1645" t="s">
        <v>587</v>
      </c>
      <c r="V93" s="1645" t="s">
        <v>587</v>
      </c>
      <c r="W93" s="1645" t="s">
        <v>576</v>
      </c>
      <c r="X93" s="1832"/>
      <c r="Y93" s="1425"/>
      <c r="Z93" s="1425"/>
      <c r="AA93" s="1425"/>
    </row>
    <row r="94" spans="1:27" s="1340" customFormat="1" thickBot="1" x14ac:dyDescent="0.25">
      <c r="A94" s="2205" t="s">
        <v>484</v>
      </c>
      <c r="B94" s="2206"/>
      <c r="C94" s="2206"/>
      <c r="D94" s="2206"/>
      <c r="E94" s="2206"/>
      <c r="F94" s="2206"/>
      <c r="G94" s="2206"/>
      <c r="H94" s="2206"/>
      <c r="I94" s="2206"/>
      <c r="J94" s="2206"/>
      <c r="K94" s="2206"/>
      <c r="L94" s="2206"/>
      <c r="M94" s="2206"/>
      <c r="N94" s="2207"/>
      <c r="O94" s="2207"/>
      <c r="P94" s="2207"/>
      <c r="Q94" s="2207"/>
      <c r="R94" s="2207"/>
      <c r="S94" s="2207"/>
      <c r="T94" s="2207"/>
      <c r="U94" s="2207"/>
      <c r="V94" s="1433"/>
      <c r="W94" s="1433"/>
      <c r="X94" s="1841"/>
      <c r="Y94" s="1433"/>
      <c r="Z94" s="1433"/>
      <c r="AA94" s="1433"/>
    </row>
    <row r="95" spans="1:27" s="1338" customFormat="1" ht="19.5" thickBot="1" x14ac:dyDescent="0.25">
      <c r="A95" s="2201" t="s">
        <v>116</v>
      </c>
      <c r="B95" s="2202"/>
      <c r="C95" s="1646"/>
      <c r="D95" s="1647"/>
      <c r="E95" s="1647"/>
      <c r="F95" s="1648"/>
      <c r="G95" s="1649">
        <f>G93+G62+G29+G69</f>
        <v>240</v>
      </c>
      <c r="H95" s="1650">
        <f>H93+H62+H29+H69</f>
        <v>7200</v>
      </c>
      <c r="I95" s="1650">
        <f>I93+I70</f>
        <v>510</v>
      </c>
      <c r="J95" s="1651" t="s">
        <v>687</v>
      </c>
      <c r="K95" s="1651" t="s">
        <v>688</v>
      </c>
      <c r="L95" s="1651" t="s">
        <v>613</v>
      </c>
      <c r="M95" s="1650">
        <f>M93+M70</f>
        <v>6150</v>
      </c>
      <c r="N95" s="1694" t="s">
        <v>680</v>
      </c>
      <c r="O95" s="1645" t="s">
        <v>681</v>
      </c>
      <c r="P95" s="1645" t="s">
        <v>681</v>
      </c>
      <c r="Q95" s="1645" t="s">
        <v>605</v>
      </c>
      <c r="R95" s="1645" t="s">
        <v>606</v>
      </c>
      <c r="S95" s="1645" t="s">
        <v>683</v>
      </c>
      <c r="T95" s="1645" t="s">
        <v>684</v>
      </c>
      <c r="U95" s="1645" t="s">
        <v>685</v>
      </c>
      <c r="V95" s="1446" t="s">
        <v>686</v>
      </c>
      <c r="W95" s="1446" t="s">
        <v>589</v>
      </c>
      <c r="X95" s="1835"/>
      <c r="Y95" s="1425"/>
      <c r="Z95" s="1425"/>
      <c r="AA95" s="1425"/>
    </row>
    <row r="96" spans="1:27" s="1348" customFormat="1" thickBot="1" x14ac:dyDescent="0.3">
      <c r="A96" s="2192"/>
      <c r="B96" s="2192"/>
      <c r="C96" s="2192"/>
      <c r="D96" s="2192"/>
      <c r="E96" s="2192"/>
      <c r="F96" s="2192"/>
      <c r="G96" s="2187"/>
      <c r="H96" s="2105" t="s">
        <v>1</v>
      </c>
      <c r="I96" s="2106"/>
      <c r="J96" s="2106"/>
      <c r="K96" s="2106"/>
      <c r="L96" s="2106"/>
      <c r="M96" s="2107"/>
      <c r="N96" s="2110" t="s">
        <v>98</v>
      </c>
      <c r="O96" s="2111"/>
      <c r="P96" s="2175" t="s">
        <v>99</v>
      </c>
      <c r="Q96" s="2111"/>
      <c r="R96" s="2175" t="s">
        <v>100</v>
      </c>
      <c r="S96" s="2111"/>
      <c r="T96" s="2175" t="s">
        <v>101</v>
      </c>
      <c r="U96" s="2176"/>
      <c r="V96" s="2109" t="s">
        <v>581</v>
      </c>
      <c r="W96" s="2109"/>
      <c r="X96" s="1916"/>
      <c r="Y96" s="1652"/>
      <c r="Z96" s="1652"/>
      <c r="AA96" s="1652"/>
    </row>
    <row r="97" spans="1:27" s="1338" customFormat="1" x14ac:dyDescent="0.2">
      <c r="A97" s="2192"/>
      <c r="B97" s="2192"/>
      <c r="C97" s="2192"/>
      <c r="D97" s="2192"/>
      <c r="E97" s="2192"/>
      <c r="F97" s="2192"/>
      <c r="G97" s="2188"/>
      <c r="H97" s="2189" t="s">
        <v>92</v>
      </c>
      <c r="I97" s="2190"/>
      <c r="J97" s="2190"/>
      <c r="K97" s="2190"/>
      <c r="L97" s="2190"/>
      <c r="M97" s="2191"/>
      <c r="N97" s="1653"/>
      <c r="O97" s="1654"/>
      <c r="P97" s="1654"/>
      <c r="Q97" s="1654"/>
      <c r="R97" s="1654"/>
      <c r="S97" s="1654"/>
      <c r="T97" s="1654"/>
      <c r="U97" s="1654"/>
      <c r="V97" s="1704"/>
      <c r="W97" s="1704"/>
      <c r="X97" s="1842"/>
      <c r="Y97" s="1425"/>
      <c r="Z97" s="1425"/>
      <c r="AA97" s="1425"/>
    </row>
    <row r="98" spans="1:27" s="1338" customFormat="1" x14ac:dyDescent="0.2">
      <c r="A98" s="1655"/>
      <c r="B98" s="1656"/>
      <c r="C98" s="1656"/>
      <c r="D98" s="1656"/>
      <c r="E98" s="1656"/>
      <c r="F98" s="1656"/>
      <c r="G98" s="1657"/>
      <c r="H98" s="2118" t="s">
        <v>93</v>
      </c>
      <c r="I98" s="2119"/>
      <c r="J98" s="2119"/>
      <c r="K98" s="2119"/>
      <c r="L98" s="2119"/>
      <c r="M98" s="2120"/>
      <c r="N98" s="1375">
        <v>2</v>
      </c>
      <c r="O98" s="1378">
        <v>2</v>
      </c>
      <c r="P98" s="1378">
        <v>2</v>
      </c>
      <c r="Q98" s="1378">
        <v>2</v>
      </c>
      <c r="R98" s="1378">
        <v>3</v>
      </c>
      <c r="S98" s="1378">
        <v>3</v>
      </c>
      <c r="T98" s="1378">
        <v>2</v>
      </c>
      <c r="U98" s="1378">
        <v>2</v>
      </c>
      <c r="V98" s="1705">
        <v>3</v>
      </c>
      <c r="W98" s="1705">
        <v>2</v>
      </c>
      <c r="X98" s="1843"/>
      <c r="Y98" s="1425"/>
      <c r="Z98" s="1425"/>
      <c r="AA98" s="1425"/>
    </row>
    <row r="99" spans="1:27" s="1338" customFormat="1" x14ac:dyDescent="0.2">
      <c r="A99" s="1658" t="s">
        <v>94</v>
      </c>
      <c r="B99" s="1656"/>
      <c r="C99" s="1656"/>
      <c r="D99" s="1656"/>
      <c r="E99" s="1656"/>
      <c r="F99" s="1656"/>
      <c r="G99" s="1659"/>
      <c r="H99" s="2182" t="s">
        <v>95</v>
      </c>
      <c r="I99" s="2183"/>
      <c r="J99" s="2183"/>
      <c r="K99" s="2183"/>
      <c r="L99" s="2183"/>
      <c r="M99" s="2184"/>
      <c r="N99" s="1375">
        <v>3</v>
      </c>
      <c r="O99" s="1378">
        <v>2</v>
      </c>
      <c r="P99" s="1378">
        <v>4</v>
      </c>
      <c r="Q99" s="1378">
        <v>3</v>
      </c>
      <c r="R99" s="1378">
        <v>3</v>
      </c>
      <c r="S99" s="1378">
        <v>2</v>
      </c>
      <c r="T99" s="1378">
        <v>2</v>
      </c>
      <c r="U99" s="1378">
        <v>3</v>
      </c>
      <c r="V99" s="1705">
        <v>3</v>
      </c>
      <c r="W99" s="1705">
        <v>3</v>
      </c>
      <c r="X99" s="1843"/>
      <c r="Y99" s="1425"/>
      <c r="Z99" s="1425"/>
      <c r="AA99" s="1425"/>
    </row>
    <row r="100" spans="1:27" s="1338" customFormat="1" ht="19.5" thickBot="1" x14ac:dyDescent="0.25">
      <c r="A100" s="1658"/>
      <c r="B100" s="1656"/>
      <c r="C100" s="1656"/>
      <c r="D100" s="1656"/>
      <c r="E100" s="1656"/>
      <c r="F100" s="1656"/>
      <c r="G100" s="1659"/>
      <c r="H100" s="2112" t="s">
        <v>96</v>
      </c>
      <c r="I100" s="2113"/>
      <c r="J100" s="2113"/>
      <c r="K100" s="2113"/>
      <c r="L100" s="2113"/>
      <c r="M100" s="2114"/>
      <c r="N100" s="1573"/>
      <c r="O100" s="1574"/>
      <c r="P100" s="1574"/>
      <c r="Q100" s="1574">
        <v>1</v>
      </c>
      <c r="R100" s="1660"/>
      <c r="S100" s="1574"/>
      <c r="T100" s="1661">
        <v>1</v>
      </c>
      <c r="U100" s="1661">
        <v>1</v>
      </c>
      <c r="V100" s="1706">
        <v>1</v>
      </c>
      <c r="W100" s="1706"/>
      <c r="X100" s="1844"/>
      <c r="Y100" s="1425"/>
      <c r="Z100" s="1425"/>
      <c r="AA100" s="1425"/>
    </row>
    <row r="101" spans="1:27" s="1338" customFormat="1" ht="19.5" thickBot="1" x14ac:dyDescent="0.3">
      <c r="A101" s="1662"/>
      <c r="B101" s="1663"/>
      <c r="C101" s="1664"/>
      <c r="D101" s="1664"/>
      <c r="E101" s="1664"/>
      <c r="F101" s="1663"/>
      <c r="G101" s="1665"/>
      <c r="H101" s="2115" t="s">
        <v>350</v>
      </c>
      <c r="I101" s="2116"/>
      <c r="J101" s="2116"/>
      <c r="K101" s="2116"/>
      <c r="L101" s="2116"/>
      <c r="M101" s="2117"/>
      <c r="N101" s="1666">
        <v>1</v>
      </c>
      <c r="O101" s="1667">
        <v>2</v>
      </c>
      <c r="P101" s="1667">
        <v>3</v>
      </c>
      <c r="Q101" s="1667">
        <v>4</v>
      </c>
      <c r="R101" s="1667">
        <v>5</v>
      </c>
      <c r="S101" s="1667">
        <v>6</v>
      </c>
      <c r="T101" s="1667">
        <v>7</v>
      </c>
      <c r="U101" s="1667">
        <v>8</v>
      </c>
      <c r="V101" s="1707">
        <v>9</v>
      </c>
      <c r="W101" s="1707">
        <v>10</v>
      </c>
      <c r="X101" s="1845"/>
      <c r="Y101" s="1425"/>
      <c r="Z101" s="1425"/>
      <c r="AA101" s="1425"/>
    </row>
    <row r="102" spans="1:27" s="1338" customFormat="1" ht="19.5" thickBot="1" x14ac:dyDescent="0.3">
      <c r="A102" s="2181"/>
      <c r="B102" s="2181"/>
      <c r="C102" s="2181"/>
      <c r="D102" s="2181"/>
      <c r="E102" s="2181"/>
      <c r="F102" s="2181"/>
      <c r="G102" s="2181"/>
      <c r="H102" s="2105" t="s">
        <v>691</v>
      </c>
      <c r="I102" s="2106"/>
      <c r="J102" s="2106"/>
      <c r="K102" s="2106"/>
      <c r="L102" s="2106"/>
      <c r="M102" s="2107"/>
      <c r="N102" s="2121">
        <f>G59+G39+G35+G34+G23+G22+G21+G19+G17+G16+G14+G13+G11</f>
        <v>47</v>
      </c>
      <c r="O102" s="2122"/>
      <c r="P102" s="2123">
        <f>G79+G28+G74+G73+G41+G40+G38+G37+G27+G26+G25+G12</f>
        <v>50</v>
      </c>
      <c r="Q102" s="2122"/>
      <c r="R102" s="2123">
        <f>G83+G82+G81+G80+G75+G56+G48+G46+G45+G44+G43+G42</f>
        <v>48</v>
      </c>
      <c r="S102" s="2122"/>
      <c r="T102" s="2123">
        <f>G87+G86+G85+G84+G64+G53+G52+G51+G50+G49+G47+G24</f>
        <v>48</v>
      </c>
      <c r="U102" s="2122"/>
      <c r="V102" s="2108">
        <f>G90+G89+G88+G68+G65+G61+G60+G58+G57+G55+G54+G18</f>
        <v>47</v>
      </c>
      <c r="W102" s="2108"/>
      <c r="X102" s="1915"/>
      <c r="Y102" s="1425"/>
      <c r="Z102" s="1425"/>
      <c r="AA102" s="1425"/>
    </row>
    <row r="103" spans="1:27" s="1338" customFormat="1" ht="19.5" thickBot="1" x14ac:dyDescent="0.3">
      <c r="A103" s="1917"/>
      <c r="B103" s="1919"/>
      <c r="C103" s="1920"/>
      <c r="D103" s="1920"/>
      <c r="E103" s="1772"/>
      <c r="F103" s="74"/>
      <c r="G103" s="1921"/>
      <c r="H103" s="1922"/>
      <c r="I103" s="1923"/>
      <c r="J103" s="1922"/>
      <c r="K103" s="1922"/>
      <c r="L103" s="1946"/>
      <c r="M103" s="1946"/>
      <c r="N103" s="2124">
        <f>N102+P102+R102+T102+V102</f>
        <v>240</v>
      </c>
      <c r="O103" s="2125"/>
      <c r="P103" s="2125"/>
      <c r="Q103" s="2125"/>
      <c r="R103" s="2125"/>
      <c r="S103" s="2125"/>
      <c r="T103" s="2125"/>
      <c r="U103" s="2125"/>
      <c r="V103" s="2125"/>
      <c r="W103" s="2126"/>
      <c r="X103" s="1846"/>
      <c r="Y103" s="1425"/>
      <c r="Z103" s="1425"/>
      <c r="AA103" s="1425"/>
    </row>
    <row r="104" spans="1:27" s="1339" customFormat="1" x14ac:dyDescent="0.2">
      <c r="A104" s="1668"/>
      <c r="B104" s="1924" t="s">
        <v>548</v>
      </c>
      <c r="C104" s="1924"/>
      <c r="D104" s="2101"/>
      <c r="E104" s="2101"/>
      <c r="F104" s="2101"/>
      <c r="G104" s="2101"/>
      <c r="H104" s="1924"/>
      <c r="I104" s="2103" t="s">
        <v>669</v>
      </c>
      <c r="J104" s="2103"/>
      <c r="K104" s="2103"/>
      <c r="L104" s="1669"/>
      <c r="M104" s="1669"/>
      <c r="N104" s="1670"/>
      <c r="O104" s="1671"/>
      <c r="P104" s="1670"/>
      <c r="Q104" s="1671"/>
      <c r="R104" s="1670"/>
      <c r="S104" s="1670"/>
      <c r="T104" s="1670"/>
      <c r="U104" s="1671"/>
      <c r="V104" s="1359"/>
      <c r="W104" s="1359"/>
      <c r="X104" s="1811"/>
      <c r="Y104" s="1359"/>
      <c r="Z104" s="1359"/>
      <c r="AA104" s="1359"/>
    </row>
    <row r="105" spans="1:27" s="1339" customFormat="1" x14ac:dyDescent="0.2">
      <c r="A105" s="1918"/>
      <c r="B105" s="1924"/>
      <c r="C105" s="1924"/>
      <c r="D105" s="1924"/>
      <c r="E105" s="1924"/>
      <c r="F105" s="1924"/>
      <c r="G105" s="1924"/>
      <c r="H105" s="1924"/>
      <c r="I105" s="1925"/>
      <c r="J105" s="1925"/>
      <c r="K105" s="1925"/>
      <c r="L105" s="1669"/>
      <c r="M105" s="1669"/>
      <c r="N105" s="1670"/>
      <c r="O105" s="1671"/>
      <c r="P105" s="1670"/>
      <c r="Q105" s="1671"/>
      <c r="R105" s="1670"/>
      <c r="S105" s="1670"/>
      <c r="T105" s="1670"/>
      <c r="U105" s="1671"/>
      <c r="V105" s="1359"/>
      <c r="W105" s="1359"/>
      <c r="X105" s="1811"/>
      <c r="Y105" s="1359"/>
      <c r="Z105" s="1359"/>
      <c r="AA105" s="1359"/>
    </row>
    <row r="106" spans="1:27" s="1338" customFormat="1" x14ac:dyDescent="0.25">
      <c r="A106" s="1672"/>
      <c r="B106" s="1924" t="s">
        <v>592</v>
      </c>
      <c r="C106" s="1924"/>
      <c r="D106" s="2101"/>
      <c r="E106" s="2101"/>
      <c r="F106" s="2102"/>
      <c r="G106" s="2102"/>
      <c r="H106" s="1924"/>
      <c r="I106" s="2103" t="s">
        <v>667</v>
      </c>
      <c r="J106" s="2103"/>
      <c r="K106" s="2103"/>
      <c r="L106" s="1672"/>
      <c r="M106" s="1672"/>
      <c r="N106" s="1673"/>
      <c r="O106" s="1674"/>
      <c r="P106" s="1673"/>
      <c r="Q106" s="1674"/>
      <c r="R106" s="1673"/>
      <c r="S106" s="1674"/>
      <c r="T106" s="1673"/>
      <c r="U106" s="1674"/>
      <c r="V106" s="1425"/>
      <c r="W106" s="1425"/>
      <c r="X106" s="1846"/>
      <c r="Y106" s="1425"/>
      <c r="Z106" s="1425"/>
      <c r="AA106" s="1425"/>
    </row>
    <row r="107" spans="1:27" s="1338" customFormat="1" x14ac:dyDescent="0.25">
      <c r="A107" s="1675"/>
      <c r="B107" s="1926"/>
      <c r="C107" s="1927"/>
      <c r="D107" s="1927"/>
      <c r="E107" s="1927"/>
      <c r="F107" s="1926"/>
      <c r="G107" s="1926"/>
      <c r="H107" s="1926"/>
      <c r="I107" s="1928"/>
      <c r="J107" s="1928"/>
      <c r="K107" s="1928"/>
      <c r="L107" s="1672"/>
      <c r="M107" s="1672"/>
      <c r="N107" s="1608"/>
      <c r="O107" s="1608"/>
      <c r="P107" s="1608"/>
      <c r="Q107" s="1608"/>
      <c r="R107" s="1608"/>
      <c r="S107" s="1608"/>
      <c r="T107" s="1608"/>
      <c r="U107" s="1608"/>
      <c r="V107" s="1425"/>
      <c r="W107" s="1425"/>
      <c r="X107" s="1846"/>
      <c r="Y107" s="1425"/>
      <c r="Z107" s="1425"/>
      <c r="AA107" s="1425"/>
    </row>
    <row r="108" spans="1:27" s="1338" customFormat="1" x14ac:dyDescent="0.25">
      <c r="A108" s="1675"/>
      <c r="B108" s="1924" t="s">
        <v>668</v>
      </c>
      <c r="C108" s="1924"/>
      <c r="D108" s="2101"/>
      <c r="E108" s="2101"/>
      <c r="F108" s="2102"/>
      <c r="G108" s="2102"/>
      <c r="H108" s="1924"/>
      <c r="I108" s="2103" t="s">
        <v>670</v>
      </c>
      <c r="J108" s="2103"/>
      <c r="K108" s="2103"/>
      <c r="L108" s="1672"/>
      <c r="M108" s="1672"/>
      <c r="N108" s="1676"/>
      <c r="O108" s="1676"/>
      <c r="P108" s="1676"/>
      <c r="Q108" s="1676"/>
      <c r="R108" s="1676"/>
      <c r="S108" s="1677"/>
      <c r="T108" s="1676"/>
      <c r="U108" s="1677"/>
      <c r="V108" s="1425"/>
      <c r="W108" s="1425"/>
      <c r="X108" s="1846"/>
      <c r="Y108" s="1425"/>
      <c r="Z108" s="1425"/>
      <c r="AA108" s="1425"/>
    </row>
    <row r="109" spans="1:27" s="1338" customFormat="1" x14ac:dyDescent="0.25">
      <c r="A109" s="1675"/>
      <c r="B109" s="1926"/>
      <c r="C109" s="1927"/>
      <c r="D109" s="1927"/>
      <c r="E109" s="1927"/>
      <c r="F109" s="1926"/>
      <c r="G109" s="1926"/>
      <c r="H109" s="1926"/>
      <c r="I109" s="1929"/>
      <c r="J109" s="1930"/>
      <c r="K109" s="1930"/>
      <c r="L109" s="1672"/>
      <c r="M109" s="1672"/>
      <c r="N109" s="1676"/>
      <c r="O109" s="1676"/>
      <c r="P109" s="1676"/>
      <c r="Q109" s="1676"/>
      <c r="R109" s="1676"/>
      <c r="S109" s="1676"/>
      <c r="T109" s="1676"/>
      <c r="U109" s="1676"/>
      <c r="V109" s="1425"/>
      <c r="W109" s="1425"/>
      <c r="X109" s="1846"/>
      <c r="Y109" s="1425"/>
      <c r="Z109" s="1425"/>
      <c r="AA109" s="1425"/>
    </row>
    <row r="110" spans="1:27" s="1338" customFormat="1" x14ac:dyDescent="0.2">
      <c r="A110" s="1678"/>
      <c r="B110" s="1678"/>
      <c r="C110" s="1679"/>
      <c r="D110" s="1679"/>
      <c r="E110" s="1679"/>
      <c r="F110" s="1679"/>
      <c r="G110" s="1680"/>
      <c r="H110" s="1681"/>
      <c r="I110" s="1681"/>
      <c r="J110" s="1681"/>
      <c r="K110" s="1681"/>
      <c r="L110" s="1681"/>
      <c r="M110" s="1681"/>
      <c r="N110" s="1681"/>
      <c r="O110" s="1681"/>
      <c r="P110" s="1681"/>
      <c r="Q110" s="1681"/>
      <c r="R110" s="1681"/>
      <c r="S110" s="1681"/>
      <c r="T110" s="1681"/>
      <c r="U110" s="1680"/>
      <c r="V110" s="1425"/>
      <c r="W110" s="1425"/>
      <c r="X110" s="1846"/>
      <c r="Y110" s="1425"/>
      <c r="Z110" s="1425"/>
      <c r="AA110" s="1425"/>
    </row>
    <row r="111" spans="1:27" s="1345" customFormat="1" ht="16.5" x14ac:dyDescent="0.2">
      <c r="A111" s="1675"/>
      <c r="B111" s="1682"/>
      <c r="C111" s="1683"/>
      <c r="D111" s="1684"/>
      <c r="E111" s="1684"/>
      <c r="F111" s="1683"/>
      <c r="G111" s="1684"/>
      <c r="H111" s="1683"/>
      <c r="I111" s="1359"/>
      <c r="J111" s="1359"/>
      <c r="K111" s="1359"/>
      <c r="L111" s="1359"/>
      <c r="M111" s="1676"/>
      <c r="N111" s="1359"/>
      <c r="O111" s="1359"/>
      <c r="P111" s="1359"/>
      <c r="Q111" s="1359"/>
      <c r="R111" s="1359"/>
      <c r="S111" s="1359"/>
      <c r="T111" s="1359"/>
      <c r="U111" s="1359"/>
      <c r="V111" s="1433"/>
      <c r="W111" s="1433"/>
      <c r="X111" s="1841"/>
      <c r="Y111" s="1433"/>
      <c r="Z111" s="1433"/>
      <c r="AA111" s="1433"/>
    </row>
    <row r="112" spans="1:27" s="1345" customFormat="1" ht="16.5" x14ac:dyDescent="0.2">
      <c r="A112" s="1675"/>
      <c r="B112" s="1682"/>
      <c r="C112" s="1685"/>
      <c r="D112" s="1673"/>
      <c r="E112" s="1686"/>
      <c r="F112" s="1685"/>
      <c r="G112" s="1673"/>
      <c r="H112" s="1683"/>
      <c r="I112" s="1359"/>
      <c r="J112" s="1359"/>
      <c r="K112" s="1359"/>
      <c r="L112" s="1359"/>
      <c r="M112" s="1676"/>
      <c r="N112" s="1359"/>
      <c r="O112" s="1359"/>
      <c r="P112" s="1359"/>
      <c r="Q112" s="1359"/>
      <c r="R112" s="1359"/>
      <c r="S112" s="1359"/>
      <c r="T112" s="1359"/>
      <c r="U112" s="1359"/>
      <c r="V112" s="1433"/>
      <c r="W112" s="1433"/>
      <c r="X112" s="1841"/>
      <c r="Y112" s="1433"/>
      <c r="Z112" s="1433"/>
      <c r="AA112" s="1433"/>
    </row>
    <row r="113" spans="1:24" s="1345" customFormat="1" x14ac:dyDescent="0.2">
      <c r="A113" s="1350"/>
      <c r="B113" s="1352"/>
      <c r="C113" s="1354"/>
      <c r="D113" s="1355"/>
      <c r="E113" s="1355"/>
      <c r="F113" s="1354"/>
      <c r="G113" s="1349"/>
      <c r="H113" s="1353"/>
      <c r="I113" s="1339"/>
      <c r="J113" s="1339"/>
      <c r="K113" s="1339"/>
      <c r="L113" s="1339"/>
      <c r="M113" s="1351"/>
      <c r="N113" s="1339"/>
      <c r="O113" s="1339"/>
      <c r="P113" s="1339"/>
      <c r="Q113" s="1339"/>
      <c r="R113" s="1339"/>
      <c r="S113" s="1339"/>
      <c r="T113" s="1339"/>
      <c r="U113" s="1339"/>
      <c r="X113" s="1847"/>
    </row>
    <row r="114" spans="1:24" s="1345" customFormat="1" x14ac:dyDescent="0.2">
      <c r="A114" s="1354"/>
      <c r="B114" s="1355"/>
      <c r="C114" s="1355"/>
      <c r="D114" s="1354"/>
      <c r="E114" s="1349"/>
      <c r="F114" s="1353"/>
      <c r="G114" s="1339"/>
      <c r="H114" s="1339"/>
      <c r="I114" s="1339"/>
      <c r="J114" s="1339"/>
      <c r="K114" s="1351"/>
      <c r="L114" s="1339"/>
      <c r="M114" s="1339"/>
      <c r="N114" s="1339"/>
      <c r="O114" s="1339"/>
      <c r="P114" s="1339"/>
      <c r="Q114" s="1339"/>
      <c r="R114" s="1339"/>
      <c r="S114" s="1339"/>
      <c r="T114" s="1339"/>
      <c r="X114" s="1847"/>
    </row>
    <row r="115" spans="1:24" s="1345" customFormat="1" x14ac:dyDescent="0.2">
      <c r="A115" s="1354"/>
      <c r="B115" s="1356"/>
      <c r="C115" s="1357"/>
      <c r="D115" s="1357"/>
      <c r="E115" s="1355"/>
      <c r="F115" s="1353"/>
      <c r="G115" s="1339"/>
      <c r="H115" s="1339"/>
      <c r="I115" s="1339"/>
      <c r="J115" s="1339"/>
      <c r="K115" s="1351"/>
      <c r="L115" s="1339"/>
      <c r="M115" s="1339"/>
      <c r="N115" s="1339"/>
      <c r="O115" s="1339"/>
      <c r="P115" s="1339"/>
      <c r="Q115" s="1339"/>
      <c r="R115" s="1339"/>
      <c r="S115" s="1339"/>
      <c r="T115" s="1339"/>
      <c r="X115" s="1847"/>
    </row>
    <row r="116" spans="1:24" s="1345" customFormat="1" x14ac:dyDescent="0.2">
      <c r="A116" s="1354"/>
      <c r="B116" s="1356"/>
      <c r="C116" s="1357"/>
      <c r="D116" s="1357"/>
      <c r="E116" s="1349"/>
      <c r="F116" s="1353"/>
      <c r="G116" s="1339"/>
      <c r="H116" s="1339"/>
      <c r="I116" s="1339"/>
      <c r="J116" s="1339"/>
      <c r="K116" s="1351"/>
      <c r="L116" s="1339"/>
      <c r="M116" s="1339"/>
      <c r="N116" s="1339"/>
      <c r="O116" s="1339"/>
      <c r="P116" s="1339"/>
      <c r="Q116" s="1339"/>
      <c r="R116" s="1339"/>
      <c r="S116" s="1339"/>
      <c r="T116" s="1339"/>
      <c r="X116" s="1847"/>
    </row>
    <row r="117" spans="1:24" s="1345" customFormat="1" x14ac:dyDescent="0.2">
      <c r="A117" s="1354"/>
      <c r="B117" s="1356"/>
      <c r="C117" s="1357"/>
      <c r="D117" s="1357"/>
      <c r="E117" s="1355"/>
      <c r="F117" s="1353"/>
      <c r="G117" s="1339"/>
      <c r="H117" s="1339"/>
      <c r="I117" s="1339"/>
      <c r="J117" s="1339"/>
      <c r="K117" s="1351"/>
      <c r="L117" s="1339"/>
      <c r="M117" s="1339"/>
      <c r="N117" s="1339"/>
      <c r="O117" s="1339"/>
      <c r="P117" s="1339"/>
      <c r="Q117" s="1339"/>
      <c r="R117" s="1339"/>
      <c r="S117" s="1339"/>
      <c r="T117" s="1339"/>
      <c r="X117" s="1847"/>
    </row>
    <row r="118" spans="1:24" s="1345" customFormat="1" x14ac:dyDescent="0.2">
      <c r="A118" s="1354"/>
      <c r="B118" s="1356"/>
      <c r="C118" s="1357"/>
      <c r="D118" s="1357"/>
      <c r="E118" s="1355"/>
      <c r="F118" s="1353"/>
      <c r="G118" s="1339"/>
      <c r="H118" s="1339"/>
      <c r="I118" s="1339"/>
      <c r="J118" s="1339"/>
      <c r="K118" s="1351"/>
      <c r="L118" s="1339"/>
      <c r="M118" s="1339"/>
      <c r="N118" s="1339"/>
      <c r="O118" s="1339"/>
      <c r="P118" s="1339"/>
      <c r="Q118" s="1339"/>
      <c r="R118" s="1339"/>
      <c r="S118" s="1339"/>
      <c r="T118" s="1339"/>
      <c r="X118" s="1847"/>
    </row>
    <row r="119" spans="1:24" s="1345" customFormat="1" x14ac:dyDescent="0.2">
      <c r="A119" s="1354"/>
      <c r="B119" s="1356"/>
      <c r="C119" s="1357"/>
      <c r="D119" s="1358"/>
      <c r="E119" s="1355"/>
      <c r="F119" s="1353"/>
      <c r="G119" s="1339"/>
      <c r="H119" s="1339"/>
      <c r="I119" s="1339"/>
      <c r="J119" s="1339"/>
      <c r="K119" s="1351"/>
      <c r="L119" s="1339"/>
      <c r="M119" s="1339"/>
      <c r="N119" s="1339"/>
      <c r="O119" s="1339"/>
      <c r="P119" s="1339"/>
      <c r="Q119" s="1339"/>
      <c r="R119" s="1339"/>
      <c r="S119" s="1339"/>
      <c r="T119" s="1339"/>
      <c r="X119" s="1847"/>
    </row>
    <row r="120" spans="1:24" s="1345" customFormat="1" x14ac:dyDescent="0.2">
      <c r="A120" s="1354"/>
      <c r="B120" s="1356"/>
      <c r="C120" s="1357"/>
      <c r="D120" s="1357"/>
      <c r="E120" s="1349"/>
      <c r="F120" s="1353"/>
      <c r="G120" s="1339"/>
      <c r="H120" s="1339"/>
      <c r="I120" s="1339"/>
      <c r="J120" s="1339"/>
      <c r="K120" s="1351"/>
      <c r="L120" s="1339"/>
      <c r="M120" s="1339"/>
      <c r="N120" s="1339"/>
      <c r="O120" s="1339"/>
      <c r="P120" s="1339"/>
      <c r="Q120" s="1339"/>
      <c r="R120" s="1339"/>
      <c r="S120" s="1339"/>
      <c r="T120" s="1339"/>
      <c r="X120" s="1847"/>
    </row>
    <row r="121" spans="1:24" s="1345" customFormat="1" x14ac:dyDescent="0.2">
      <c r="A121" s="1354"/>
      <c r="B121" s="1356"/>
      <c r="C121" s="1357"/>
      <c r="D121" s="1357"/>
      <c r="E121" s="1355"/>
      <c r="F121" s="1353"/>
      <c r="G121" s="1339"/>
      <c r="H121" s="1339"/>
      <c r="I121" s="1339"/>
      <c r="J121" s="1339"/>
      <c r="K121" s="1351"/>
      <c r="L121" s="1339"/>
      <c r="M121" s="1339"/>
      <c r="N121" s="1339"/>
      <c r="O121" s="1339"/>
      <c r="P121" s="1339"/>
      <c r="Q121" s="1339"/>
      <c r="R121" s="1339"/>
      <c r="S121" s="1339"/>
      <c r="T121" s="1339"/>
      <c r="X121" s="1847"/>
    </row>
    <row r="122" spans="1:24" x14ac:dyDescent="0.2">
      <c r="B122" s="289"/>
      <c r="C122" s="1336"/>
      <c r="D122" s="1337"/>
      <c r="E122" s="353"/>
      <c r="F122" s="74"/>
      <c r="G122" s="353"/>
    </row>
    <row r="123" spans="1:24" x14ac:dyDescent="0.2">
      <c r="B123" s="289"/>
      <c r="C123" s="1335"/>
      <c r="D123" s="1335"/>
      <c r="E123" s="353"/>
      <c r="F123" s="74"/>
      <c r="G123" s="353"/>
    </row>
    <row r="124" spans="1:24" x14ac:dyDescent="0.2">
      <c r="B124" s="289"/>
      <c r="C124" s="1336"/>
      <c r="D124" s="1336"/>
      <c r="E124" s="353"/>
      <c r="F124" s="74"/>
      <c r="G124" s="353"/>
    </row>
    <row r="125" spans="1:24" x14ac:dyDescent="0.2">
      <c r="B125" s="289"/>
      <c r="C125" s="1336"/>
      <c r="D125" s="1336"/>
    </row>
    <row r="126" spans="1:24" x14ac:dyDescent="0.2">
      <c r="B126" s="289"/>
      <c r="C126" s="1335"/>
      <c r="D126" s="1336"/>
    </row>
  </sheetData>
  <mergeCells count="83">
    <mergeCell ref="A73:B73"/>
    <mergeCell ref="P96:Q96"/>
    <mergeCell ref="R96:S96"/>
    <mergeCell ref="A69:B69"/>
    <mergeCell ref="A70:B70"/>
    <mergeCell ref="A74:B74"/>
    <mergeCell ref="A75:B75"/>
    <mergeCell ref="A95:B95"/>
    <mergeCell ref="A91:B91"/>
    <mergeCell ref="A94:U94"/>
    <mergeCell ref="A71:X71"/>
    <mergeCell ref="A72:X72"/>
    <mergeCell ref="I69:M69"/>
    <mergeCell ref="A93:B93"/>
    <mergeCell ref="A76:B76"/>
    <mergeCell ref="A78:U78"/>
    <mergeCell ref="A77:B77"/>
    <mergeCell ref="R102:S102"/>
    <mergeCell ref="H96:M96"/>
    <mergeCell ref="A1:U1"/>
    <mergeCell ref="M3:M7"/>
    <mergeCell ref="H2:M2"/>
    <mergeCell ref="E5:E7"/>
    <mergeCell ref="E4:F4"/>
    <mergeCell ref="J4:L4"/>
    <mergeCell ref="I4:I7"/>
    <mergeCell ref="A102:G102"/>
    <mergeCell ref="H99:M99"/>
    <mergeCell ref="A92:U92"/>
    <mergeCell ref="T102:U102"/>
    <mergeCell ref="G96:G97"/>
    <mergeCell ref="H97:M97"/>
    <mergeCell ref="A67:U67"/>
    <mergeCell ref="R3:S4"/>
    <mergeCell ref="B2:B7"/>
    <mergeCell ref="N3:O4"/>
    <mergeCell ref="P3:Q4"/>
    <mergeCell ref="C4:C7"/>
    <mergeCell ref="T3:U4"/>
    <mergeCell ref="F5:F7"/>
    <mergeCell ref="C2:F3"/>
    <mergeCell ref="N2:X2"/>
    <mergeCell ref="A62:B62"/>
    <mergeCell ref="A29:B29"/>
    <mergeCell ref="A10:X10"/>
    <mergeCell ref="A9:X9"/>
    <mergeCell ref="A63:U63"/>
    <mergeCell ref="B66:F66"/>
    <mergeCell ref="N6:W6"/>
    <mergeCell ref="V3:W4"/>
    <mergeCell ref="A30:W30"/>
    <mergeCell ref="A2:A7"/>
    <mergeCell ref="G2:G7"/>
    <mergeCell ref="H3:H7"/>
    <mergeCell ref="D4:D7"/>
    <mergeCell ref="L5:L7"/>
    <mergeCell ref="I3:L3"/>
    <mergeCell ref="J5:J7"/>
    <mergeCell ref="K5:K7"/>
    <mergeCell ref="A31:U31"/>
    <mergeCell ref="V102:W102"/>
    <mergeCell ref="V96:W96"/>
    <mergeCell ref="D104:G104"/>
    <mergeCell ref="I104:K104"/>
    <mergeCell ref="D106:G106"/>
    <mergeCell ref="I106:K106"/>
    <mergeCell ref="N96:O96"/>
    <mergeCell ref="H100:M100"/>
    <mergeCell ref="H101:M101"/>
    <mergeCell ref="H98:M98"/>
    <mergeCell ref="N102:O102"/>
    <mergeCell ref="P102:Q102"/>
    <mergeCell ref="N103:W103"/>
    <mergeCell ref="T96:U96"/>
    <mergeCell ref="A96:F97"/>
    <mergeCell ref="D108:G108"/>
    <mergeCell ref="I108:K108"/>
    <mergeCell ref="A88:A89"/>
    <mergeCell ref="A80:A81"/>
    <mergeCell ref="A82:A83"/>
    <mergeCell ref="A84:A85"/>
    <mergeCell ref="A86:A87"/>
    <mergeCell ref="H102:M102"/>
  </mergeCells>
  <phoneticPr fontId="0" type="noConversion"/>
  <pageMargins left="0.25" right="0.25" top="0.75" bottom="0.75" header="0.3" footer="0.3"/>
  <pageSetup paperSize="9" scale="64" firstPageNumber="0" fitToHeight="0" orientation="landscape" r:id="rId1"/>
  <headerFooter alignWithMargins="0"/>
  <rowBreaks count="3" manualBreakCount="3">
    <brk id="30" max="22" man="1"/>
    <brk id="70" max="22" man="1"/>
    <brk id="112" max="2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C19"/>
  <sheetViews>
    <sheetView topLeftCell="A4" workbookViewId="0">
      <selection activeCell="E15" sqref="E15"/>
    </sheetView>
  </sheetViews>
  <sheetFormatPr defaultRowHeight="12.75" x14ac:dyDescent="0.2"/>
  <cols>
    <col min="2" max="2" width="13.28515625" customWidth="1"/>
  </cols>
  <sheetData>
    <row r="12" spans="2:3" x14ac:dyDescent="0.2">
      <c r="B12" t="s">
        <v>351</v>
      </c>
      <c r="C12">
        <v>4</v>
      </c>
    </row>
    <row r="13" spans="2:3" x14ac:dyDescent="0.2">
      <c r="B13" t="s">
        <v>352</v>
      </c>
      <c r="C13">
        <v>4</v>
      </c>
    </row>
    <row r="14" spans="2:3" x14ac:dyDescent="0.2">
      <c r="B14" t="s">
        <v>353</v>
      </c>
      <c r="C14">
        <v>5</v>
      </c>
    </row>
    <row r="15" spans="2:3" x14ac:dyDescent="0.2">
      <c r="B15" t="s">
        <v>354</v>
      </c>
      <c r="C15">
        <v>6</v>
      </c>
    </row>
    <row r="16" spans="2:3" x14ac:dyDescent="0.2">
      <c r="B16" t="s">
        <v>355</v>
      </c>
      <c r="C16">
        <v>1.5</v>
      </c>
    </row>
    <row r="17" spans="2:3" x14ac:dyDescent="0.2">
      <c r="B17" t="s">
        <v>356</v>
      </c>
      <c r="C17">
        <v>1</v>
      </c>
    </row>
    <row r="18" spans="2:3" x14ac:dyDescent="0.2">
      <c r="B18" t="s">
        <v>357</v>
      </c>
      <c r="C18">
        <v>4</v>
      </c>
    </row>
    <row r="19" spans="2:3" x14ac:dyDescent="0.2">
      <c r="B19" t="s">
        <v>358</v>
      </c>
      <c r="C19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9"/>
  <sheetViews>
    <sheetView view="pageBreakPreview" zoomScale="75" zoomScaleNormal="72" zoomScaleSheetLayoutView="75" workbookViewId="0">
      <pane ySplit="8" topLeftCell="A113" activePane="bottomLeft" state="frozen"/>
      <selection activeCell="F1" sqref="F1"/>
      <selection pane="bottomLeft" activeCell="H3" sqref="H3:H7"/>
    </sheetView>
  </sheetViews>
  <sheetFormatPr defaultColWidth="9.140625" defaultRowHeight="18.75" x14ac:dyDescent="0.2"/>
  <cols>
    <col min="1" max="1" width="12.7109375" style="231" customWidth="1"/>
    <col min="2" max="2" width="58.7109375" style="261" customWidth="1"/>
    <col min="3" max="3" width="5.28515625" style="262" customWidth="1"/>
    <col min="4" max="4" width="13.85546875" style="263" customWidth="1"/>
    <col min="5" max="5" width="6.5703125" style="263" customWidth="1"/>
    <col min="6" max="6" width="6.42578125" style="262" customWidth="1"/>
    <col min="7" max="7" width="8.5703125" style="263" customWidth="1"/>
    <col min="8" max="8" width="9" style="262" customWidth="1"/>
    <col min="9" max="9" width="9.5703125" style="20" customWidth="1"/>
    <col min="10" max="10" width="9" style="20" customWidth="1"/>
    <col min="11" max="11" width="7.5703125" style="20" customWidth="1"/>
    <col min="12" max="12" width="9.42578125" style="20" customWidth="1"/>
    <col min="13" max="13" width="9" style="229" customWidth="1"/>
    <col min="14" max="14" width="6.5703125" style="20" customWidth="1"/>
    <col min="15" max="16" width="6.140625" style="20" customWidth="1"/>
    <col min="17" max="17" width="7.140625" style="20" customWidth="1"/>
    <col min="18" max="18" width="6.7109375" style="20" customWidth="1"/>
    <col min="19" max="19" width="7" style="20" customWidth="1"/>
    <col min="20" max="20" width="6.28515625" style="20" customWidth="1"/>
    <col min="21" max="21" width="6.85546875" style="20" customWidth="1"/>
    <col min="22" max="22" width="6.140625" style="20" customWidth="1"/>
    <col min="23" max="23" width="6.85546875" style="20" customWidth="1"/>
    <col min="24" max="24" width="6.7109375" style="20" customWidth="1"/>
    <col min="25" max="25" width="6.28515625" style="20" customWidth="1"/>
    <col min="26" max="16384" width="9.140625" style="5"/>
  </cols>
  <sheetData>
    <row r="1" spans="1:25" s="7" customFormat="1" ht="20.100000000000001" customHeight="1" thickBot="1" x14ac:dyDescent="0.25">
      <c r="A1" s="2330" t="s">
        <v>293</v>
      </c>
      <c r="B1" s="2330"/>
      <c r="C1" s="2330"/>
      <c r="D1" s="2330"/>
      <c r="E1" s="2330"/>
      <c r="F1" s="2330"/>
      <c r="G1" s="2330"/>
      <c r="H1" s="2330"/>
      <c r="I1" s="2330"/>
      <c r="J1" s="2330"/>
      <c r="K1" s="2330"/>
      <c r="L1" s="2330"/>
      <c r="M1" s="2330"/>
      <c r="N1" s="2330"/>
      <c r="O1" s="2330"/>
      <c r="P1" s="2330"/>
      <c r="Q1" s="2330"/>
      <c r="R1" s="2330"/>
      <c r="S1" s="2330"/>
      <c r="T1" s="2330"/>
      <c r="U1" s="2330"/>
      <c r="V1" s="2330"/>
      <c r="W1" s="2330"/>
      <c r="X1" s="2330"/>
      <c r="Y1" s="2330"/>
    </row>
    <row r="2" spans="1:25" s="7" customFormat="1" ht="20.100000000000001" customHeight="1" thickBot="1" x14ac:dyDescent="0.25">
      <c r="A2" s="2331" t="s">
        <v>22</v>
      </c>
      <c r="B2" s="2334" t="s">
        <v>23</v>
      </c>
      <c r="C2" s="2336" t="s">
        <v>137</v>
      </c>
      <c r="D2" s="2337"/>
      <c r="E2" s="2337"/>
      <c r="F2" s="2338"/>
      <c r="G2" s="2342" t="s">
        <v>24</v>
      </c>
      <c r="H2" s="2346" t="s">
        <v>141</v>
      </c>
      <c r="I2" s="2346"/>
      <c r="J2" s="2346"/>
      <c r="K2" s="2346"/>
      <c r="L2" s="2346"/>
      <c r="M2" s="2347"/>
      <c r="N2" s="2348" t="s">
        <v>145</v>
      </c>
      <c r="O2" s="2349"/>
      <c r="P2" s="2349"/>
      <c r="Q2" s="2349"/>
      <c r="R2" s="2349"/>
      <c r="S2" s="2349"/>
      <c r="T2" s="2349"/>
      <c r="U2" s="2349"/>
      <c r="V2" s="2349"/>
      <c r="W2" s="2349"/>
      <c r="X2" s="2349"/>
      <c r="Y2" s="2350"/>
    </row>
    <row r="3" spans="1:25" s="7" customFormat="1" ht="20.100000000000001" customHeight="1" x14ac:dyDescent="0.2">
      <c r="A3" s="2332"/>
      <c r="B3" s="2324"/>
      <c r="C3" s="2339"/>
      <c r="D3" s="2340"/>
      <c r="E3" s="2340"/>
      <c r="F3" s="2341"/>
      <c r="G3" s="2343"/>
      <c r="H3" s="2351" t="s">
        <v>25</v>
      </c>
      <c r="I3" s="2324" t="s">
        <v>142</v>
      </c>
      <c r="J3" s="2353"/>
      <c r="K3" s="2353"/>
      <c r="L3" s="2353"/>
      <c r="M3" s="2354" t="s">
        <v>26</v>
      </c>
      <c r="N3" s="2358" t="s">
        <v>29</v>
      </c>
      <c r="O3" s="2359"/>
      <c r="P3" s="2359"/>
      <c r="Q3" s="2359" t="s">
        <v>30</v>
      </c>
      <c r="R3" s="2359"/>
      <c r="S3" s="2359"/>
      <c r="T3" s="2359" t="s">
        <v>31</v>
      </c>
      <c r="U3" s="2359"/>
      <c r="V3" s="2359"/>
      <c r="W3" s="2359" t="s">
        <v>32</v>
      </c>
      <c r="X3" s="2359"/>
      <c r="Y3" s="2362"/>
    </row>
    <row r="4" spans="1:25" s="7" customFormat="1" ht="20.100000000000001" customHeight="1" x14ac:dyDescent="0.2">
      <c r="A4" s="2332"/>
      <c r="B4" s="2324"/>
      <c r="C4" s="2321" t="s">
        <v>135</v>
      </c>
      <c r="D4" s="2321" t="s">
        <v>136</v>
      </c>
      <c r="E4" s="2309" t="s">
        <v>138</v>
      </c>
      <c r="F4" s="2310"/>
      <c r="G4" s="2343"/>
      <c r="H4" s="2351"/>
      <c r="I4" s="2311" t="s">
        <v>19</v>
      </c>
      <c r="J4" s="2314" t="s">
        <v>143</v>
      </c>
      <c r="K4" s="2314"/>
      <c r="L4" s="2314"/>
      <c r="M4" s="2355"/>
      <c r="N4" s="2360"/>
      <c r="O4" s="2361"/>
      <c r="P4" s="2361"/>
      <c r="Q4" s="2361"/>
      <c r="R4" s="2361"/>
      <c r="S4" s="2361"/>
      <c r="T4" s="2361"/>
      <c r="U4" s="2361"/>
      <c r="V4" s="2361"/>
      <c r="W4" s="2361"/>
      <c r="X4" s="2361"/>
      <c r="Y4" s="2363"/>
    </row>
    <row r="5" spans="1:25" s="7" customFormat="1" ht="20.100000000000001" customHeight="1" x14ac:dyDescent="0.2">
      <c r="A5" s="2332"/>
      <c r="B5" s="2324"/>
      <c r="C5" s="2351"/>
      <c r="D5" s="2351"/>
      <c r="E5" s="2315" t="s">
        <v>139</v>
      </c>
      <c r="F5" s="2319" t="s">
        <v>140</v>
      </c>
      <c r="G5" s="2344"/>
      <c r="H5" s="2351"/>
      <c r="I5" s="2312"/>
      <c r="J5" s="2321" t="s">
        <v>27</v>
      </c>
      <c r="K5" s="2321" t="s">
        <v>144</v>
      </c>
      <c r="L5" s="2321" t="s">
        <v>28</v>
      </c>
      <c r="M5" s="2356"/>
      <c r="N5" s="296">
        <v>1</v>
      </c>
      <c r="O5" s="161">
        <v>2</v>
      </c>
      <c r="P5" s="161">
        <v>3</v>
      </c>
      <c r="Q5" s="161">
        <v>4</v>
      </c>
      <c r="R5" s="161">
        <v>5</v>
      </c>
      <c r="S5" s="161">
        <v>6</v>
      </c>
      <c r="T5" s="161">
        <v>7</v>
      </c>
      <c r="U5" s="161">
        <v>8</v>
      </c>
      <c r="V5" s="161">
        <v>9</v>
      </c>
      <c r="W5" s="161">
        <v>10</v>
      </c>
      <c r="X5" s="161">
        <v>11</v>
      </c>
      <c r="Y5" s="297">
        <v>12</v>
      </c>
    </row>
    <row r="6" spans="1:25" s="7" customFormat="1" ht="20.100000000000001" customHeight="1" x14ac:dyDescent="0.2">
      <c r="A6" s="2332"/>
      <c r="B6" s="2324"/>
      <c r="C6" s="2351"/>
      <c r="D6" s="2351"/>
      <c r="E6" s="2316"/>
      <c r="F6" s="2319"/>
      <c r="G6" s="2344"/>
      <c r="H6" s="2351"/>
      <c r="I6" s="2312"/>
      <c r="J6" s="2321"/>
      <c r="K6" s="2321"/>
      <c r="L6" s="2321"/>
      <c r="M6" s="2356"/>
      <c r="N6" s="2323" t="s">
        <v>126</v>
      </c>
      <c r="O6" s="2324"/>
      <c r="P6" s="2324"/>
      <c r="Q6" s="2324"/>
      <c r="R6" s="2324"/>
      <c r="S6" s="2324"/>
      <c r="T6" s="2324"/>
      <c r="U6" s="2324"/>
      <c r="V6" s="2324"/>
      <c r="W6" s="2324"/>
      <c r="X6" s="2324"/>
      <c r="Y6" s="2325"/>
    </row>
    <row r="7" spans="1:25" s="7" customFormat="1" ht="49.5" customHeight="1" thickBot="1" x14ac:dyDescent="0.25">
      <c r="A7" s="2333"/>
      <c r="B7" s="2335"/>
      <c r="C7" s="2352"/>
      <c r="D7" s="2352"/>
      <c r="E7" s="2317"/>
      <c r="F7" s="2320"/>
      <c r="G7" s="2345"/>
      <c r="H7" s="2352"/>
      <c r="I7" s="2313"/>
      <c r="J7" s="2322"/>
      <c r="K7" s="2322"/>
      <c r="L7" s="2322"/>
      <c r="M7" s="2357"/>
      <c r="N7" s="321">
        <v>15</v>
      </c>
      <c r="O7" s="112">
        <v>9</v>
      </c>
      <c r="P7" s="112">
        <v>9</v>
      </c>
      <c r="Q7" s="112">
        <v>15</v>
      </c>
      <c r="R7" s="112">
        <v>9</v>
      </c>
      <c r="S7" s="112">
        <v>9</v>
      </c>
      <c r="T7" s="112">
        <v>15</v>
      </c>
      <c r="U7" s="112">
        <v>9</v>
      </c>
      <c r="V7" s="112">
        <v>9</v>
      </c>
      <c r="W7" s="112">
        <v>15</v>
      </c>
      <c r="X7" s="112">
        <v>9</v>
      </c>
      <c r="Y7" s="322">
        <v>8</v>
      </c>
    </row>
    <row r="8" spans="1:25" s="7" customFormat="1" ht="20.100000000000001" customHeight="1" thickBot="1" x14ac:dyDescent="0.25">
      <c r="A8" s="295">
        <v>1</v>
      </c>
      <c r="B8" s="295">
        <v>2</v>
      </c>
      <c r="C8" s="295">
        <v>3</v>
      </c>
      <c r="D8" s="295">
        <v>4</v>
      </c>
      <c r="E8" s="295">
        <v>5</v>
      </c>
      <c r="F8" s="295">
        <v>6</v>
      </c>
      <c r="G8" s="295">
        <v>7</v>
      </c>
      <c r="H8" s="295">
        <v>8</v>
      </c>
      <c r="I8" s="295">
        <v>9</v>
      </c>
      <c r="J8" s="295">
        <v>10</v>
      </c>
      <c r="K8" s="295">
        <v>11</v>
      </c>
      <c r="L8" s="295">
        <v>12</v>
      </c>
      <c r="M8" s="323">
        <v>13</v>
      </c>
      <c r="N8" s="319">
        <v>14</v>
      </c>
      <c r="O8" s="295">
        <v>15</v>
      </c>
      <c r="P8" s="295">
        <v>16</v>
      </c>
      <c r="Q8" s="295">
        <v>17</v>
      </c>
      <c r="R8" s="295">
        <v>18</v>
      </c>
      <c r="S8" s="295">
        <v>19</v>
      </c>
      <c r="T8" s="295">
        <v>20</v>
      </c>
      <c r="U8" s="295">
        <v>21</v>
      </c>
      <c r="V8" s="295">
        <v>22</v>
      </c>
      <c r="W8" s="295">
        <v>23</v>
      </c>
      <c r="X8" s="295">
        <v>25</v>
      </c>
      <c r="Y8" s="320">
        <v>26</v>
      </c>
    </row>
    <row r="9" spans="1:25" s="7" customFormat="1" ht="14.25" hidden="1" customHeight="1" thickBot="1" x14ac:dyDescent="0.25">
      <c r="A9" s="2294" t="s">
        <v>246</v>
      </c>
      <c r="B9" s="2295"/>
      <c r="C9" s="2295"/>
      <c r="D9" s="2295"/>
      <c r="E9" s="2295"/>
      <c r="F9" s="2295"/>
      <c r="G9" s="2295"/>
      <c r="H9" s="2295"/>
      <c r="I9" s="2295"/>
      <c r="J9" s="2295"/>
      <c r="K9" s="2295"/>
      <c r="L9" s="2295"/>
      <c r="M9" s="2295"/>
      <c r="N9" s="2295"/>
      <c r="O9" s="2295"/>
      <c r="P9" s="2295"/>
      <c r="Q9" s="2295"/>
      <c r="R9" s="2295"/>
      <c r="S9" s="2295"/>
      <c r="T9" s="2295"/>
      <c r="U9" s="2295"/>
      <c r="V9" s="2295"/>
      <c r="W9" s="2295"/>
      <c r="X9" s="2295"/>
      <c r="Y9" s="2296"/>
    </row>
    <row r="10" spans="1:25" s="7" customFormat="1" ht="20.100000000000001" hidden="1" customHeight="1" thickBot="1" x14ac:dyDescent="0.25">
      <c r="A10" s="2302" t="s">
        <v>110</v>
      </c>
      <c r="B10" s="2303"/>
      <c r="C10" s="2303"/>
      <c r="D10" s="2303"/>
      <c r="E10" s="2303"/>
      <c r="F10" s="2303"/>
      <c r="G10" s="2303"/>
      <c r="H10" s="2303"/>
      <c r="I10" s="2303"/>
      <c r="J10" s="2303"/>
      <c r="K10" s="2303"/>
      <c r="L10" s="2303"/>
      <c r="M10" s="2303"/>
      <c r="N10" s="2304"/>
      <c r="O10" s="2304"/>
      <c r="P10" s="2304"/>
      <c r="Q10" s="2304"/>
      <c r="R10" s="2304"/>
      <c r="S10" s="2304"/>
      <c r="T10" s="2304"/>
      <c r="U10" s="2304"/>
      <c r="V10" s="2304"/>
      <c r="W10" s="2304"/>
      <c r="X10" s="2304"/>
      <c r="Y10" s="2305"/>
    </row>
    <row r="11" spans="1:25" s="7" customFormat="1" ht="20.100000000000001" hidden="1" customHeight="1" x14ac:dyDescent="0.2">
      <c r="A11" s="205" t="s">
        <v>149</v>
      </c>
      <c r="B11" s="28" t="s">
        <v>33</v>
      </c>
      <c r="C11" s="40"/>
      <c r="D11" s="30"/>
      <c r="E11" s="30"/>
      <c r="F11" s="169"/>
      <c r="G11" s="422">
        <f>G12+G13+G14+G16</f>
        <v>6.5</v>
      </c>
      <c r="H11" s="422">
        <f t="shared" ref="H11:M11" si="0">H12+H13+H14+H16</f>
        <v>195</v>
      </c>
      <c r="I11" s="422">
        <f t="shared" si="0"/>
        <v>82</v>
      </c>
      <c r="J11" s="422"/>
      <c r="K11" s="422"/>
      <c r="L11" s="422">
        <f t="shared" si="0"/>
        <v>82</v>
      </c>
      <c r="M11" s="552">
        <f t="shared" si="0"/>
        <v>113</v>
      </c>
      <c r="N11" s="408"/>
      <c r="O11" s="409"/>
      <c r="P11" s="409"/>
      <c r="Q11" s="409"/>
      <c r="R11" s="409"/>
      <c r="S11" s="409"/>
      <c r="T11" s="555"/>
      <c r="U11" s="409"/>
      <c r="V11" s="409"/>
      <c r="W11" s="409"/>
      <c r="X11" s="409"/>
      <c r="Y11" s="410"/>
    </row>
    <row r="12" spans="1:25" s="6" customFormat="1" ht="20.100000000000001" hidden="1" customHeight="1" x14ac:dyDescent="0.2">
      <c r="A12" s="77" t="s">
        <v>146</v>
      </c>
      <c r="B12" s="15" t="s">
        <v>33</v>
      </c>
      <c r="C12" s="16"/>
      <c r="D12" s="21">
        <v>1</v>
      </c>
      <c r="E12" s="21"/>
      <c r="F12" s="8"/>
      <c r="G12" s="9">
        <v>2</v>
      </c>
      <c r="H12" s="16">
        <f>G12*30</f>
        <v>60</v>
      </c>
      <c r="I12" s="129">
        <v>30</v>
      </c>
      <c r="J12" s="129"/>
      <c r="K12" s="129"/>
      <c r="L12" s="129">
        <v>30</v>
      </c>
      <c r="M12" s="473">
        <f t="shared" ref="M12:M20" si="1">H12-I12</f>
        <v>30</v>
      </c>
      <c r="N12" s="265">
        <v>2</v>
      </c>
      <c r="O12" s="58"/>
      <c r="P12" s="58"/>
      <c r="Q12" s="58"/>
      <c r="R12" s="58"/>
      <c r="S12" s="58"/>
      <c r="T12" s="164"/>
      <c r="U12" s="58"/>
      <c r="V12" s="58"/>
      <c r="W12" s="58"/>
      <c r="X12" s="58"/>
      <c r="Y12" s="114"/>
    </row>
    <row r="13" spans="1:25" s="6" customFormat="1" ht="20.100000000000001" hidden="1" customHeight="1" x14ac:dyDescent="0.2">
      <c r="A13" s="77" t="s">
        <v>147</v>
      </c>
      <c r="B13" s="15" t="s">
        <v>33</v>
      </c>
      <c r="C13" s="16"/>
      <c r="D13" s="21"/>
      <c r="E13" s="21"/>
      <c r="F13" s="8"/>
      <c r="G13" s="9">
        <v>1.5</v>
      </c>
      <c r="H13" s="16">
        <f t="shared" ref="H13:H20" si="2">G13*30</f>
        <v>45</v>
      </c>
      <c r="I13" s="16">
        <v>18</v>
      </c>
      <c r="J13" s="16"/>
      <c r="K13" s="16"/>
      <c r="L13" s="16">
        <v>18</v>
      </c>
      <c r="M13" s="144">
        <f t="shared" si="1"/>
        <v>27</v>
      </c>
      <c r="N13" s="165"/>
      <c r="O13" s="58">
        <v>2</v>
      </c>
      <c r="P13" s="58"/>
      <c r="Q13" s="58"/>
      <c r="R13" s="58"/>
      <c r="S13" s="58"/>
      <c r="T13" s="164"/>
      <c r="U13" s="58"/>
      <c r="V13" s="58"/>
      <c r="W13" s="58"/>
      <c r="X13" s="58"/>
      <c r="Y13" s="114"/>
    </row>
    <row r="14" spans="1:25" s="6" customFormat="1" ht="20.100000000000001" hidden="1" customHeight="1" x14ac:dyDescent="0.2">
      <c r="A14" s="77" t="s">
        <v>148</v>
      </c>
      <c r="B14" s="15" t="s">
        <v>33</v>
      </c>
      <c r="C14" s="16">
        <v>3</v>
      </c>
      <c r="D14" s="21"/>
      <c r="E14" s="21"/>
      <c r="F14" s="8"/>
      <c r="G14" s="9">
        <v>1.5</v>
      </c>
      <c r="H14" s="16">
        <f t="shared" si="2"/>
        <v>45</v>
      </c>
      <c r="I14" s="16">
        <v>18</v>
      </c>
      <c r="J14" s="16"/>
      <c r="K14" s="16"/>
      <c r="L14" s="16">
        <v>18</v>
      </c>
      <c r="M14" s="144">
        <f t="shared" si="1"/>
        <v>27</v>
      </c>
      <c r="N14" s="165"/>
      <c r="O14" s="58"/>
      <c r="P14" s="58">
        <v>2</v>
      </c>
      <c r="Q14" s="58"/>
      <c r="R14" s="58"/>
      <c r="S14" s="58"/>
      <c r="T14" s="164"/>
      <c r="U14" s="58"/>
      <c r="V14" s="58"/>
      <c r="W14" s="58"/>
      <c r="X14" s="58"/>
      <c r="Y14" s="114"/>
    </row>
    <row r="15" spans="1:25" s="6" customFormat="1" ht="29.25" hidden="1" customHeight="1" x14ac:dyDescent="0.2">
      <c r="A15" s="415" t="s">
        <v>250</v>
      </c>
      <c r="B15" s="421" t="s">
        <v>251</v>
      </c>
      <c r="C15" s="416"/>
      <c r="D15" s="417" t="s">
        <v>252</v>
      </c>
      <c r="E15" s="417"/>
      <c r="F15" s="418"/>
      <c r="G15" s="419"/>
      <c r="H15" s="420"/>
      <c r="I15" s="416"/>
      <c r="J15" s="416"/>
      <c r="K15" s="416"/>
      <c r="L15" s="416"/>
      <c r="M15" s="553"/>
      <c r="N15" s="546"/>
      <c r="O15" s="416"/>
      <c r="P15" s="416"/>
      <c r="Q15" s="416" t="s">
        <v>253</v>
      </c>
      <c r="R15" s="416" t="s">
        <v>253</v>
      </c>
      <c r="S15" s="416" t="s">
        <v>253</v>
      </c>
      <c r="T15" s="416" t="s">
        <v>253</v>
      </c>
      <c r="U15" s="416" t="s">
        <v>253</v>
      </c>
      <c r="V15" s="416" t="s">
        <v>253</v>
      </c>
      <c r="W15" s="416" t="s">
        <v>253</v>
      </c>
      <c r="X15" s="416" t="s">
        <v>253</v>
      </c>
      <c r="Y15" s="556"/>
    </row>
    <row r="16" spans="1:25" s="13" customFormat="1" ht="20.100000000000001" hidden="1" customHeight="1" x14ac:dyDescent="0.2">
      <c r="A16" s="629" t="s">
        <v>254</v>
      </c>
      <c r="B16" s="630" t="s">
        <v>251</v>
      </c>
      <c r="C16" s="631"/>
      <c r="D16" s="632" t="s">
        <v>52</v>
      </c>
      <c r="E16" s="632"/>
      <c r="F16" s="633"/>
      <c r="G16" s="638">
        <v>1.5</v>
      </c>
      <c r="H16" s="634">
        <f>G16*30</f>
        <v>45</v>
      </c>
      <c r="I16" s="639">
        <f>J16+L16</f>
        <v>16</v>
      </c>
      <c r="J16" s="634"/>
      <c r="K16" s="634"/>
      <c r="L16" s="634">
        <v>16</v>
      </c>
      <c r="M16" s="635">
        <f>H16-I16</f>
        <v>29</v>
      </c>
      <c r="N16" s="636"/>
      <c r="O16" s="631"/>
      <c r="P16" s="631"/>
      <c r="Q16" s="631"/>
      <c r="R16" s="631"/>
      <c r="S16" s="631"/>
      <c r="T16" s="631"/>
      <c r="U16" s="631"/>
      <c r="V16" s="631"/>
      <c r="W16" s="631"/>
      <c r="X16" s="631"/>
      <c r="Y16" s="637">
        <v>2</v>
      </c>
    </row>
    <row r="17" spans="1:25" s="7" customFormat="1" ht="20.100000000000001" hidden="1" customHeight="1" x14ac:dyDescent="0.2">
      <c r="A17" s="77" t="s">
        <v>150</v>
      </c>
      <c r="B17" s="15" t="s">
        <v>34</v>
      </c>
      <c r="C17" s="16">
        <v>1</v>
      </c>
      <c r="D17" s="16"/>
      <c r="E17" s="16"/>
      <c r="F17" s="10"/>
      <c r="G17" s="641">
        <v>3</v>
      </c>
      <c r="H17" s="40">
        <f t="shared" si="2"/>
        <v>90</v>
      </c>
      <c r="I17" s="16">
        <v>45</v>
      </c>
      <c r="J17" s="16">
        <v>30</v>
      </c>
      <c r="K17" s="16"/>
      <c r="L17" s="16">
        <v>15</v>
      </c>
      <c r="M17" s="144">
        <f t="shared" si="1"/>
        <v>45</v>
      </c>
      <c r="N17" s="165">
        <v>3</v>
      </c>
      <c r="O17" s="107"/>
      <c r="P17" s="107"/>
      <c r="Q17" s="107"/>
      <c r="R17" s="58"/>
      <c r="S17" s="58"/>
      <c r="T17" s="58"/>
      <c r="U17" s="58"/>
      <c r="V17" s="58"/>
      <c r="W17" s="58"/>
      <c r="X17" s="58"/>
      <c r="Y17" s="114"/>
    </row>
    <row r="18" spans="1:25" s="62" customFormat="1" ht="20.100000000000001" hidden="1" customHeight="1" x14ac:dyDescent="0.2">
      <c r="A18" s="77" t="s">
        <v>151</v>
      </c>
      <c r="B18" s="15" t="s">
        <v>35</v>
      </c>
      <c r="C18" s="16"/>
      <c r="D18" s="16">
        <v>5</v>
      </c>
      <c r="E18" s="16"/>
      <c r="F18" s="10"/>
      <c r="G18" s="642">
        <v>2</v>
      </c>
      <c r="H18" s="16">
        <f t="shared" si="2"/>
        <v>60</v>
      </c>
      <c r="I18" s="16">
        <v>30</v>
      </c>
      <c r="J18" s="16">
        <v>20</v>
      </c>
      <c r="K18" s="16"/>
      <c r="L18" s="16">
        <v>10</v>
      </c>
      <c r="M18" s="144">
        <f t="shared" si="1"/>
        <v>30</v>
      </c>
      <c r="N18" s="165"/>
      <c r="O18" s="164"/>
      <c r="P18" s="107"/>
      <c r="Q18" s="164"/>
      <c r="R18" s="58">
        <v>3</v>
      </c>
      <c r="S18" s="58"/>
      <c r="T18" s="58"/>
      <c r="U18" s="58"/>
      <c r="V18" s="163"/>
      <c r="W18" s="163"/>
      <c r="X18" s="163"/>
      <c r="Y18" s="412"/>
    </row>
    <row r="19" spans="1:25" s="62" customFormat="1" ht="20.100000000000001" hidden="1" customHeight="1" x14ac:dyDescent="0.2">
      <c r="A19" s="77" t="s">
        <v>152</v>
      </c>
      <c r="B19" s="15" t="s">
        <v>36</v>
      </c>
      <c r="C19" s="16">
        <v>5</v>
      </c>
      <c r="D19" s="354"/>
      <c r="E19" s="354"/>
      <c r="F19" s="355"/>
      <c r="G19" s="356">
        <v>3</v>
      </c>
      <c r="H19" s="16">
        <f t="shared" si="2"/>
        <v>90</v>
      </c>
      <c r="I19" s="129">
        <v>30</v>
      </c>
      <c r="J19" s="16"/>
      <c r="K19" s="16"/>
      <c r="L19" s="16">
        <v>30</v>
      </c>
      <c r="M19" s="144">
        <f t="shared" si="1"/>
        <v>60</v>
      </c>
      <c r="N19" s="165"/>
      <c r="O19" s="164"/>
      <c r="P19" s="107"/>
      <c r="Q19" s="164"/>
      <c r="R19" s="58">
        <v>3</v>
      </c>
      <c r="S19" s="58"/>
      <c r="T19" s="58"/>
      <c r="U19" s="58"/>
      <c r="V19" s="163"/>
      <c r="W19" s="163"/>
      <c r="X19" s="163"/>
      <c r="Y19" s="412"/>
    </row>
    <row r="20" spans="1:25" s="7" customFormat="1" ht="20.100000000000001" hidden="1" customHeight="1" thickBot="1" x14ac:dyDescent="0.35">
      <c r="A20" s="77" t="s">
        <v>153</v>
      </c>
      <c r="B20" s="232" t="s">
        <v>37</v>
      </c>
      <c r="C20" s="119">
        <v>6</v>
      </c>
      <c r="D20" s="119"/>
      <c r="E20" s="119"/>
      <c r="F20" s="112"/>
      <c r="G20" s="643">
        <v>3</v>
      </c>
      <c r="H20" s="16">
        <f t="shared" si="2"/>
        <v>90</v>
      </c>
      <c r="I20" s="119">
        <v>45</v>
      </c>
      <c r="J20" s="119">
        <v>27</v>
      </c>
      <c r="K20" s="119"/>
      <c r="L20" s="119">
        <v>18</v>
      </c>
      <c r="M20" s="554">
        <f t="shared" si="1"/>
        <v>45</v>
      </c>
      <c r="N20" s="234"/>
      <c r="O20" s="235"/>
      <c r="P20" s="235"/>
      <c r="Q20" s="235"/>
      <c r="R20" s="116"/>
      <c r="S20" s="235">
        <v>5</v>
      </c>
      <c r="T20" s="235"/>
      <c r="U20" s="235"/>
      <c r="V20" s="235"/>
      <c r="W20" s="235"/>
      <c r="X20" s="235"/>
      <c r="Y20" s="411"/>
    </row>
    <row r="21" spans="1:25" s="22" customFormat="1" ht="20.100000000000001" hidden="1" customHeight="1" thickBot="1" x14ac:dyDescent="0.25">
      <c r="A21" s="2285" t="s">
        <v>40</v>
      </c>
      <c r="B21" s="2286"/>
      <c r="C21" s="536"/>
      <c r="D21" s="537"/>
      <c r="E21" s="537"/>
      <c r="F21" s="538"/>
      <c r="G21" s="227">
        <f>G11+G17+G18+G19+G20</f>
        <v>17.5</v>
      </c>
      <c r="H21" s="584">
        <f t="shared" ref="H21:M21" si="3">H11+H17+H18+H19+H20</f>
        <v>525</v>
      </c>
      <c r="I21" s="584">
        <f t="shared" si="3"/>
        <v>232</v>
      </c>
      <c r="J21" s="584">
        <f t="shared" si="3"/>
        <v>77</v>
      </c>
      <c r="K21" s="584">
        <f t="shared" si="3"/>
        <v>0</v>
      </c>
      <c r="L21" s="584">
        <f t="shared" si="3"/>
        <v>155</v>
      </c>
      <c r="M21" s="584">
        <f t="shared" si="3"/>
        <v>293</v>
      </c>
      <c r="N21" s="560">
        <f t="shared" ref="N21:Y21" si="4">SUM(N11:N20)</f>
        <v>5</v>
      </c>
      <c r="O21" s="561">
        <f t="shared" si="4"/>
        <v>2</v>
      </c>
      <c r="P21" s="561">
        <f t="shared" si="4"/>
        <v>2</v>
      </c>
      <c r="Q21" s="561">
        <f t="shared" si="4"/>
        <v>0</v>
      </c>
      <c r="R21" s="561">
        <f t="shared" si="4"/>
        <v>6</v>
      </c>
      <c r="S21" s="561">
        <f t="shared" si="4"/>
        <v>5</v>
      </c>
      <c r="T21" s="561">
        <f t="shared" si="4"/>
        <v>0</v>
      </c>
      <c r="U21" s="561">
        <f t="shared" si="4"/>
        <v>0</v>
      </c>
      <c r="V21" s="561">
        <f t="shared" si="4"/>
        <v>0</v>
      </c>
      <c r="W21" s="561">
        <f t="shared" si="4"/>
        <v>0</v>
      </c>
      <c r="X21" s="561">
        <f t="shared" si="4"/>
        <v>0</v>
      </c>
      <c r="Y21" s="562">
        <f t="shared" si="4"/>
        <v>2</v>
      </c>
    </row>
    <row r="22" spans="1:25" s="13" customFormat="1" ht="20.100000000000001" hidden="1" customHeight="1" x14ac:dyDescent="0.2">
      <c r="A22" s="77" t="s">
        <v>154</v>
      </c>
      <c r="B22" s="534" t="s">
        <v>38</v>
      </c>
      <c r="C22" s="347"/>
      <c r="D22" s="345"/>
      <c r="E22" s="345"/>
      <c r="F22" s="543"/>
      <c r="G22" s="544"/>
      <c r="H22" s="345"/>
      <c r="I22" s="545"/>
      <c r="J22" s="545"/>
      <c r="K22" s="545"/>
      <c r="L22" s="545"/>
      <c r="M22" s="346"/>
      <c r="N22" s="347"/>
      <c r="O22" s="345"/>
      <c r="P22" s="345"/>
      <c r="Q22" s="345"/>
      <c r="R22" s="348"/>
      <c r="S22" s="345"/>
      <c r="T22" s="569"/>
      <c r="U22" s="569"/>
      <c r="V22" s="569"/>
      <c r="W22" s="569"/>
      <c r="X22" s="569"/>
      <c r="Y22" s="570"/>
    </row>
    <row r="23" spans="1:25" s="14" customFormat="1" ht="20.100000000000001" hidden="1" customHeight="1" x14ac:dyDescent="0.2">
      <c r="A23" s="77" t="s">
        <v>155</v>
      </c>
      <c r="B23" s="535" t="s">
        <v>38</v>
      </c>
      <c r="C23" s="546"/>
      <c r="D23" s="350">
        <v>1</v>
      </c>
      <c r="E23" s="539"/>
      <c r="F23" s="540"/>
      <c r="G23" s="337">
        <v>3</v>
      </c>
      <c r="H23" s="338">
        <f t="shared" ref="H23:H28" si="5">G23*30</f>
        <v>90</v>
      </c>
      <c r="I23" s="541">
        <f>SUM($J23:$L23)</f>
        <v>60</v>
      </c>
      <c r="J23" s="338">
        <v>8</v>
      </c>
      <c r="K23" s="338"/>
      <c r="L23" s="338">
        <v>52</v>
      </c>
      <c r="M23" s="557">
        <f t="shared" ref="M23:M28" si="6">H23-I23</f>
        <v>30</v>
      </c>
      <c r="N23" s="349">
        <v>4</v>
      </c>
      <c r="O23" s="350"/>
      <c r="P23" s="350"/>
      <c r="Q23" s="350"/>
      <c r="R23" s="350"/>
      <c r="S23" s="350"/>
      <c r="T23" s="351"/>
      <c r="U23" s="351"/>
      <c r="V23" s="351"/>
      <c r="W23" s="351"/>
      <c r="X23" s="351"/>
      <c r="Y23" s="571"/>
    </row>
    <row r="24" spans="1:25" s="14" customFormat="1" ht="20.100000000000001" hidden="1" customHeight="1" x14ac:dyDescent="0.2">
      <c r="A24" s="77" t="s">
        <v>156</v>
      </c>
      <c r="B24" s="535" t="s">
        <v>38</v>
      </c>
      <c r="C24" s="546"/>
      <c r="D24" s="539"/>
      <c r="E24" s="539"/>
      <c r="F24" s="540"/>
      <c r="G24" s="337">
        <v>2</v>
      </c>
      <c r="H24" s="338">
        <f t="shared" si="5"/>
        <v>60</v>
      </c>
      <c r="I24" s="541">
        <v>36</v>
      </c>
      <c r="J24" s="338"/>
      <c r="K24" s="338"/>
      <c r="L24" s="338">
        <v>36</v>
      </c>
      <c r="M24" s="557">
        <f t="shared" si="6"/>
        <v>24</v>
      </c>
      <c r="N24" s="349"/>
      <c r="O24" s="350">
        <v>4</v>
      </c>
      <c r="P24" s="350"/>
      <c r="Q24" s="350"/>
      <c r="R24" s="350"/>
      <c r="S24" s="350"/>
      <c r="T24" s="351"/>
      <c r="U24" s="351"/>
      <c r="V24" s="351"/>
      <c r="W24" s="351"/>
      <c r="X24" s="351"/>
      <c r="Y24" s="571"/>
    </row>
    <row r="25" spans="1:25" s="14" customFormat="1" ht="20.100000000000001" hidden="1" customHeight="1" x14ac:dyDescent="0.2">
      <c r="A25" s="77" t="s">
        <v>157</v>
      </c>
      <c r="B25" s="535" t="s">
        <v>38</v>
      </c>
      <c r="C25" s="546"/>
      <c r="D25" s="593" t="s">
        <v>287</v>
      </c>
      <c r="E25" s="542"/>
      <c r="F25" s="540"/>
      <c r="G25" s="337">
        <v>2</v>
      </c>
      <c r="H25" s="338">
        <f t="shared" si="5"/>
        <v>60</v>
      </c>
      <c r="I25" s="541">
        <v>36</v>
      </c>
      <c r="J25" s="338"/>
      <c r="K25" s="338"/>
      <c r="L25" s="338">
        <v>36</v>
      </c>
      <c r="M25" s="557">
        <f t="shared" si="6"/>
        <v>24</v>
      </c>
      <c r="N25" s="349"/>
      <c r="O25" s="350"/>
      <c r="P25" s="350">
        <v>4</v>
      </c>
      <c r="Q25" s="350"/>
      <c r="R25" s="350"/>
      <c r="S25" s="350"/>
      <c r="T25" s="351"/>
      <c r="U25" s="351"/>
      <c r="V25" s="351"/>
      <c r="W25" s="351"/>
      <c r="X25" s="351"/>
      <c r="Y25" s="571"/>
    </row>
    <row r="26" spans="1:25" s="14" customFormat="1" ht="20.100000000000001" hidden="1" customHeight="1" x14ac:dyDescent="0.2">
      <c r="A26" s="77" t="s">
        <v>158</v>
      </c>
      <c r="B26" s="535" t="s">
        <v>38</v>
      </c>
      <c r="C26" s="546"/>
      <c r="D26" s="593">
        <v>4</v>
      </c>
      <c r="E26" s="542"/>
      <c r="F26" s="540"/>
      <c r="G26" s="337">
        <v>3</v>
      </c>
      <c r="H26" s="338">
        <f t="shared" si="5"/>
        <v>90</v>
      </c>
      <c r="I26" s="541">
        <v>60</v>
      </c>
      <c r="J26" s="338">
        <v>4</v>
      </c>
      <c r="K26" s="338"/>
      <c r="L26" s="338">
        <v>56</v>
      </c>
      <c r="M26" s="557">
        <f t="shared" si="6"/>
        <v>30</v>
      </c>
      <c r="N26" s="349"/>
      <c r="O26" s="350"/>
      <c r="P26" s="350"/>
      <c r="Q26" s="350">
        <v>4</v>
      </c>
      <c r="R26" s="350"/>
      <c r="S26" s="350"/>
      <c r="T26" s="351"/>
      <c r="U26" s="351"/>
      <c r="V26" s="351"/>
      <c r="W26" s="351"/>
      <c r="X26" s="351"/>
      <c r="Y26" s="571"/>
    </row>
    <row r="27" spans="1:25" s="14" customFormat="1" ht="20.100000000000001" hidden="1" customHeight="1" x14ac:dyDescent="0.2">
      <c r="A27" s="77" t="s">
        <v>159</v>
      </c>
      <c r="B27" s="535" t="s">
        <v>38</v>
      </c>
      <c r="C27" s="546"/>
      <c r="D27" s="594"/>
      <c r="E27" s="542"/>
      <c r="F27" s="540"/>
      <c r="G27" s="337">
        <v>1.5</v>
      </c>
      <c r="H27" s="338">
        <f t="shared" si="5"/>
        <v>45</v>
      </c>
      <c r="I27" s="541">
        <v>30</v>
      </c>
      <c r="J27" s="338"/>
      <c r="K27" s="338"/>
      <c r="L27" s="338">
        <v>30</v>
      </c>
      <c r="M27" s="557">
        <f t="shared" si="6"/>
        <v>15</v>
      </c>
      <c r="N27" s="349"/>
      <c r="O27" s="350"/>
      <c r="P27" s="350"/>
      <c r="Q27" s="350"/>
      <c r="R27" s="350">
        <v>4</v>
      </c>
      <c r="S27" s="350"/>
      <c r="T27" s="351"/>
      <c r="U27" s="351"/>
      <c r="V27" s="351"/>
      <c r="W27" s="351"/>
      <c r="X27" s="351"/>
      <c r="Y27" s="571"/>
    </row>
    <row r="28" spans="1:25" s="14" customFormat="1" ht="20.100000000000001" hidden="1" customHeight="1" x14ac:dyDescent="0.2">
      <c r="A28" s="77" t="s">
        <v>160</v>
      </c>
      <c r="B28" s="535" t="s">
        <v>38</v>
      </c>
      <c r="C28" s="546"/>
      <c r="D28" s="593" t="s">
        <v>288</v>
      </c>
      <c r="E28" s="542"/>
      <c r="F28" s="540"/>
      <c r="G28" s="337">
        <v>1.5</v>
      </c>
      <c r="H28" s="338">
        <f t="shared" si="5"/>
        <v>45</v>
      </c>
      <c r="I28" s="541">
        <v>30</v>
      </c>
      <c r="J28" s="338"/>
      <c r="K28" s="338"/>
      <c r="L28" s="338">
        <v>30</v>
      </c>
      <c r="M28" s="557">
        <f t="shared" si="6"/>
        <v>15</v>
      </c>
      <c r="N28" s="349"/>
      <c r="O28" s="350"/>
      <c r="P28" s="350"/>
      <c r="Q28" s="350"/>
      <c r="R28" s="350"/>
      <c r="S28" s="350">
        <v>4</v>
      </c>
      <c r="T28" s="351"/>
      <c r="U28" s="351"/>
      <c r="V28" s="351"/>
      <c r="W28" s="351"/>
      <c r="X28" s="351"/>
      <c r="Y28" s="571"/>
    </row>
    <row r="29" spans="1:25" s="14" customFormat="1" ht="50.25" hidden="1" customHeight="1" x14ac:dyDescent="0.2">
      <c r="A29" s="77" t="s">
        <v>161</v>
      </c>
      <c r="B29" s="535" t="s">
        <v>38</v>
      </c>
      <c r="C29" s="546"/>
      <c r="D29" s="594" t="s">
        <v>289</v>
      </c>
      <c r="E29" s="542"/>
      <c r="F29" s="540"/>
      <c r="G29" s="337"/>
      <c r="H29" s="338"/>
      <c r="I29" s="541">
        <f>SUM($J29:$L29)</f>
        <v>0</v>
      </c>
      <c r="J29" s="338"/>
      <c r="K29" s="338"/>
      <c r="L29" s="338"/>
      <c r="M29" s="558"/>
      <c r="N29" s="349"/>
      <c r="O29" s="350"/>
      <c r="P29" s="350"/>
      <c r="Q29" s="350"/>
      <c r="R29" s="350"/>
      <c r="S29" s="350"/>
      <c r="T29" s="568" t="s">
        <v>39</v>
      </c>
      <c r="U29" s="568" t="s">
        <v>39</v>
      </c>
      <c r="V29" s="568" t="s">
        <v>39</v>
      </c>
      <c r="W29" s="568" t="s">
        <v>39</v>
      </c>
      <c r="X29" s="568" t="s">
        <v>39</v>
      </c>
      <c r="Y29" s="571"/>
    </row>
    <row r="30" spans="1:25" s="6" customFormat="1" ht="20.100000000000001" hidden="1" customHeight="1" thickBot="1" x14ac:dyDescent="0.25">
      <c r="A30" s="2326" t="s">
        <v>290</v>
      </c>
      <c r="B30" s="2327"/>
      <c r="C30" s="602"/>
      <c r="D30" s="332"/>
      <c r="E30" s="547"/>
      <c r="F30" s="548"/>
      <c r="G30" s="549"/>
      <c r="H30" s="550"/>
      <c r="I30" s="550"/>
      <c r="J30" s="550"/>
      <c r="K30" s="551"/>
      <c r="L30" s="550"/>
      <c r="M30" s="559"/>
      <c r="N30" s="572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4"/>
    </row>
    <row r="31" spans="1:25" s="6" customFormat="1" ht="20.100000000000001" hidden="1" customHeight="1" thickBot="1" x14ac:dyDescent="0.25">
      <c r="A31" s="2328"/>
      <c r="B31" s="2329"/>
      <c r="C31" s="603"/>
      <c r="D31" s="592"/>
      <c r="E31" s="595"/>
      <c r="F31" s="591"/>
      <c r="G31" s="596"/>
      <c r="H31" s="597"/>
      <c r="I31" s="597"/>
      <c r="J31" s="597"/>
      <c r="K31" s="598"/>
      <c r="L31" s="597"/>
      <c r="M31" s="597"/>
      <c r="N31" s="599"/>
      <c r="O31" s="600"/>
      <c r="P31" s="600"/>
      <c r="Q31" s="600"/>
      <c r="R31" s="600"/>
      <c r="S31" s="600"/>
      <c r="T31" s="600"/>
      <c r="U31" s="600"/>
      <c r="V31" s="600"/>
      <c r="W31" s="600"/>
      <c r="X31" s="600"/>
      <c r="Y31" s="601"/>
    </row>
    <row r="32" spans="1:25" s="14" customFormat="1" ht="20.100000000000001" hidden="1" customHeight="1" thickBot="1" x14ac:dyDescent="0.25">
      <c r="A32" s="2285" t="s">
        <v>40</v>
      </c>
      <c r="B32" s="2286"/>
      <c r="C32" s="94"/>
      <c r="D32" s="94"/>
      <c r="E32" s="94"/>
      <c r="F32" s="94"/>
      <c r="G32" s="94">
        <f>SUM(G23:G30)</f>
        <v>13</v>
      </c>
      <c r="H32" s="94">
        <f t="shared" ref="H32:M32" si="7">SUM(H23:H30)</f>
        <v>390</v>
      </c>
      <c r="I32" s="94">
        <f t="shared" si="7"/>
        <v>252</v>
      </c>
      <c r="J32" s="94">
        <f t="shared" si="7"/>
        <v>12</v>
      </c>
      <c r="K32" s="94">
        <f t="shared" si="7"/>
        <v>0</v>
      </c>
      <c r="L32" s="94">
        <f t="shared" si="7"/>
        <v>240</v>
      </c>
      <c r="M32" s="94">
        <f t="shared" si="7"/>
        <v>138</v>
      </c>
      <c r="N32" s="563"/>
      <c r="O32" s="564"/>
      <c r="P32" s="564"/>
      <c r="Q32" s="564"/>
      <c r="R32" s="564"/>
      <c r="S32" s="564"/>
      <c r="T32" s="565"/>
      <c r="U32" s="565"/>
      <c r="V32" s="565"/>
      <c r="W32" s="565"/>
      <c r="X32" s="566"/>
      <c r="Y32" s="567"/>
    </row>
    <row r="33" spans="1:25" s="6" customFormat="1" ht="20.100000000000001" hidden="1" customHeight="1" thickBot="1" x14ac:dyDescent="0.25">
      <c r="A33" s="2285" t="s">
        <v>111</v>
      </c>
      <c r="B33" s="2286"/>
      <c r="C33" s="108"/>
      <c r="D33" s="109"/>
      <c r="E33" s="109"/>
      <c r="F33" s="110"/>
      <c r="G33" s="167">
        <f>G21+G32</f>
        <v>30.5</v>
      </c>
      <c r="H33" s="533">
        <f t="shared" ref="H33:M33" si="8">H21+H32</f>
        <v>915</v>
      </c>
      <c r="I33" s="533">
        <f t="shared" si="8"/>
        <v>484</v>
      </c>
      <c r="J33" s="533">
        <f t="shared" si="8"/>
        <v>89</v>
      </c>
      <c r="K33" s="533">
        <f t="shared" si="8"/>
        <v>0</v>
      </c>
      <c r="L33" s="533">
        <f t="shared" si="8"/>
        <v>395</v>
      </c>
      <c r="M33" s="533">
        <f t="shared" si="8"/>
        <v>431</v>
      </c>
      <c r="N33" s="104">
        <f>SUM(N21:N29)</f>
        <v>9</v>
      </c>
      <c r="O33" s="76">
        <f>SUM(O21:O29)</f>
        <v>6</v>
      </c>
      <c r="P33" s="76">
        <f>SUM(P21:P29)</f>
        <v>6</v>
      </c>
      <c r="Q33" s="76">
        <f>Q21+4</f>
        <v>4</v>
      </c>
      <c r="R33" s="76">
        <f>R21+4</f>
        <v>10</v>
      </c>
      <c r="S33" s="76">
        <f>S21+4</f>
        <v>9</v>
      </c>
      <c r="T33" s="76">
        <f t="shared" ref="T33:Y33" si="9">SUM(T21:T29)</f>
        <v>0</v>
      </c>
      <c r="U33" s="76">
        <f t="shared" si="9"/>
        <v>0</v>
      </c>
      <c r="V33" s="76">
        <f t="shared" si="9"/>
        <v>0</v>
      </c>
      <c r="W33" s="76">
        <f t="shared" si="9"/>
        <v>0</v>
      </c>
      <c r="X33" s="76">
        <f t="shared" si="9"/>
        <v>0</v>
      </c>
      <c r="Y33" s="168">
        <f t="shared" si="9"/>
        <v>2</v>
      </c>
    </row>
    <row r="34" spans="1:25" s="20" customFormat="1" ht="20.100000000000001" hidden="1" customHeight="1" thickBot="1" x14ac:dyDescent="0.25">
      <c r="A34" s="2318" t="s">
        <v>112</v>
      </c>
      <c r="B34" s="2303"/>
      <c r="C34" s="2303"/>
      <c r="D34" s="2303"/>
      <c r="E34" s="2303"/>
      <c r="F34" s="2303"/>
      <c r="G34" s="2303"/>
      <c r="H34" s="2303"/>
      <c r="I34" s="2303"/>
      <c r="J34" s="2303"/>
      <c r="K34" s="2303"/>
      <c r="L34" s="2303"/>
      <c r="M34" s="2303"/>
      <c r="N34" s="2304"/>
      <c r="O34" s="2304"/>
      <c r="P34" s="2304"/>
      <c r="Q34" s="2304"/>
      <c r="R34" s="2304"/>
      <c r="S34" s="2304"/>
      <c r="T34" s="2304"/>
      <c r="U34" s="2304"/>
      <c r="V34" s="2304"/>
      <c r="W34" s="2304"/>
      <c r="X34" s="2304"/>
      <c r="Y34" s="2305"/>
    </row>
    <row r="35" spans="1:25" s="20" customFormat="1" ht="20.100000000000001" hidden="1" customHeight="1" x14ac:dyDescent="0.2">
      <c r="A35" s="77" t="s">
        <v>162</v>
      </c>
      <c r="B35" s="54" t="s">
        <v>249</v>
      </c>
      <c r="C35" s="55"/>
      <c r="D35" s="55" t="s">
        <v>44</v>
      </c>
      <c r="E35" s="55"/>
      <c r="F35" s="56"/>
      <c r="G35" s="644">
        <v>2</v>
      </c>
      <c r="H35" s="268">
        <f t="shared" ref="H35:H51" si="10">G35*30</f>
        <v>60</v>
      </c>
      <c r="I35" s="107">
        <f t="shared" ref="I35:I51" si="11">J35+K35+L35</f>
        <v>30</v>
      </c>
      <c r="J35" s="57">
        <v>20</v>
      </c>
      <c r="K35" s="59"/>
      <c r="L35" s="59">
        <v>10</v>
      </c>
      <c r="M35" s="220">
        <f t="shared" ref="M35:M46" si="12">H35-I35</f>
        <v>30</v>
      </c>
      <c r="N35" s="242"/>
      <c r="O35" s="243"/>
      <c r="P35" s="243"/>
      <c r="Q35" s="243"/>
      <c r="R35" s="243">
        <v>3</v>
      </c>
      <c r="S35" s="243"/>
      <c r="T35" s="243"/>
      <c r="U35" s="243"/>
      <c r="V35" s="243"/>
      <c r="W35" s="243"/>
      <c r="X35" s="243"/>
      <c r="Y35" s="244"/>
    </row>
    <row r="36" spans="1:25" s="20" customFormat="1" ht="20.100000000000001" hidden="1" customHeight="1" x14ac:dyDescent="0.2">
      <c r="A36" s="77" t="s">
        <v>163</v>
      </c>
      <c r="B36" s="54" t="s">
        <v>55</v>
      </c>
      <c r="C36" s="55"/>
      <c r="D36" s="55" t="s">
        <v>20</v>
      </c>
      <c r="E36" s="55"/>
      <c r="F36" s="56"/>
      <c r="G36" s="644">
        <v>4</v>
      </c>
      <c r="H36" s="57">
        <f t="shared" si="10"/>
        <v>120</v>
      </c>
      <c r="I36" s="107">
        <f t="shared" si="11"/>
        <v>60</v>
      </c>
      <c r="J36" s="57">
        <v>15</v>
      </c>
      <c r="K36" s="59"/>
      <c r="L36" s="59">
        <v>45</v>
      </c>
      <c r="M36" s="220">
        <f t="shared" si="12"/>
        <v>60</v>
      </c>
      <c r="N36" s="87">
        <v>4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428"/>
    </row>
    <row r="37" spans="1:25" s="27" customFormat="1" ht="20.100000000000001" hidden="1" customHeight="1" x14ac:dyDescent="0.2">
      <c r="A37" s="77" t="s">
        <v>164</v>
      </c>
      <c r="B37" s="54" t="s">
        <v>56</v>
      </c>
      <c r="C37" s="55"/>
      <c r="D37" s="55"/>
      <c r="E37" s="55"/>
      <c r="F37" s="56"/>
      <c r="G37" s="645">
        <f>G38+G39+G40</f>
        <v>11.5</v>
      </c>
      <c r="H37" s="57">
        <f t="shared" si="10"/>
        <v>345</v>
      </c>
      <c r="I37" s="107">
        <f t="shared" si="11"/>
        <v>174</v>
      </c>
      <c r="J37" s="60">
        <f>J38+J39+J40</f>
        <v>66</v>
      </c>
      <c r="K37" s="60">
        <f>K38+K39+K40</f>
        <v>108</v>
      </c>
      <c r="L37" s="60">
        <f>L38+L39+L40</f>
        <v>0</v>
      </c>
      <c r="M37" s="575">
        <f>M38+M39+M40</f>
        <v>171</v>
      </c>
      <c r="N37" s="87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428"/>
    </row>
    <row r="38" spans="1:25" s="6" customFormat="1" ht="20.100000000000001" hidden="1" customHeight="1" x14ac:dyDescent="0.2">
      <c r="A38" s="77" t="s">
        <v>209</v>
      </c>
      <c r="B38" s="54" t="s">
        <v>56</v>
      </c>
      <c r="C38" s="55" t="s">
        <v>20</v>
      </c>
      <c r="D38" s="55"/>
      <c r="E38" s="55"/>
      <c r="F38" s="56"/>
      <c r="G38" s="833">
        <v>5</v>
      </c>
      <c r="H38" s="57">
        <f t="shared" si="10"/>
        <v>150</v>
      </c>
      <c r="I38" s="107">
        <f t="shared" si="11"/>
        <v>75</v>
      </c>
      <c r="J38" s="58">
        <v>30</v>
      </c>
      <c r="K38" s="58">
        <v>45</v>
      </c>
      <c r="L38" s="58"/>
      <c r="M38" s="220">
        <f>H38-I38</f>
        <v>75</v>
      </c>
      <c r="N38" s="87">
        <v>5</v>
      </c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428"/>
    </row>
    <row r="39" spans="1:25" s="6" customFormat="1" ht="20.100000000000001" hidden="1" customHeight="1" x14ac:dyDescent="0.2">
      <c r="A39" s="77" t="s">
        <v>210</v>
      </c>
      <c r="B39" s="54" t="s">
        <v>56</v>
      </c>
      <c r="C39" s="55"/>
      <c r="D39" s="381" t="s">
        <v>21</v>
      </c>
      <c r="E39" s="381"/>
      <c r="F39" s="56"/>
      <c r="G39" s="644">
        <v>3</v>
      </c>
      <c r="H39" s="57">
        <f t="shared" si="10"/>
        <v>90</v>
      </c>
      <c r="I39" s="107">
        <f t="shared" si="11"/>
        <v>45</v>
      </c>
      <c r="J39" s="57">
        <v>18</v>
      </c>
      <c r="K39" s="59">
        <v>27</v>
      </c>
      <c r="L39" s="59"/>
      <c r="M39" s="220">
        <f t="shared" si="12"/>
        <v>45</v>
      </c>
      <c r="N39" s="87"/>
      <c r="O39" s="80">
        <v>5</v>
      </c>
      <c r="P39" s="80"/>
      <c r="Q39" s="80"/>
      <c r="R39" s="80"/>
      <c r="S39" s="80"/>
      <c r="T39" s="80"/>
      <c r="U39" s="80"/>
      <c r="V39" s="80"/>
      <c r="W39" s="80"/>
      <c r="X39" s="80"/>
      <c r="Y39" s="428"/>
    </row>
    <row r="40" spans="1:25" s="6" customFormat="1" ht="20.100000000000001" hidden="1" customHeight="1" x14ac:dyDescent="0.2">
      <c r="A40" s="77" t="s">
        <v>211</v>
      </c>
      <c r="B40" s="54" t="s">
        <v>56</v>
      </c>
      <c r="C40" s="55" t="s">
        <v>42</v>
      </c>
      <c r="D40" s="55"/>
      <c r="E40" s="55"/>
      <c r="F40" s="56"/>
      <c r="G40" s="833">
        <v>3.5</v>
      </c>
      <c r="H40" s="57">
        <f t="shared" si="10"/>
        <v>105</v>
      </c>
      <c r="I40" s="107">
        <f t="shared" si="11"/>
        <v>54</v>
      </c>
      <c r="J40" s="57">
        <v>18</v>
      </c>
      <c r="K40" s="382">
        <v>36</v>
      </c>
      <c r="L40" s="59"/>
      <c r="M40" s="220">
        <f t="shared" si="12"/>
        <v>51</v>
      </c>
      <c r="N40" s="87"/>
      <c r="O40" s="80"/>
      <c r="P40" s="80">
        <v>6</v>
      </c>
      <c r="Q40" s="80"/>
      <c r="R40" s="80"/>
      <c r="S40" s="80"/>
      <c r="T40" s="80"/>
      <c r="U40" s="80"/>
      <c r="V40" s="80"/>
      <c r="W40" s="80"/>
      <c r="X40" s="80"/>
      <c r="Y40" s="428"/>
    </row>
    <row r="41" spans="1:25" s="7" customFormat="1" ht="20.100000000000001" hidden="1" customHeight="1" x14ac:dyDescent="0.2">
      <c r="A41" s="77" t="s">
        <v>165</v>
      </c>
      <c r="B41" s="54" t="s">
        <v>220</v>
      </c>
      <c r="C41" s="55"/>
      <c r="D41" s="55"/>
      <c r="E41" s="55"/>
      <c r="F41" s="56"/>
      <c r="G41" s="61">
        <f>G42+G44+G43</f>
        <v>15</v>
      </c>
      <c r="H41" s="57">
        <f t="shared" si="10"/>
        <v>450</v>
      </c>
      <c r="I41" s="107">
        <f>I42+I43+I44</f>
        <v>231</v>
      </c>
      <c r="J41" s="64">
        <f>J42+J44+J43</f>
        <v>99</v>
      </c>
      <c r="K41" s="64"/>
      <c r="L41" s="64">
        <f>L42+L44+L43</f>
        <v>132</v>
      </c>
      <c r="M41" s="576">
        <f>M42+M44+M43</f>
        <v>219</v>
      </c>
      <c r="N41" s="87"/>
      <c r="O41" s="80"/>
      <c r="P41" s="80"/>
      <c r="Q41" s="80"/>
      <c r="R41" s="577"/>
      <c r="S41" s="577"/>
      <c r="T41" s="577"/>
      <c r="U41" s="577"/>
      <c r="V41" s="577"/>
      <c r="W41" s="577"/>
      <c r="X41" s="577"/>
      <c r="Y41" s="579"/>
    </row>
    <row r="42" spans="1:25" s="6" customFormat="1" ht="20.100000000000001" hidden="1" customHeight="1" x14ac:dyDescent="0.2">
      <c r="A42" s="77" t="s">
        <v>279</v>
      </c>
      <c r="B42" s="54" t="s">
        <v>220</v>
      </c>
      <c r="C42" s="60">
        <v>1</v>
      </c>
      <c r="D42" s="60"/>
      <c r="E42" s="60"/>
      <c r="F42" s="60"/>
      <c r="G42" s="61">
        <v>7</v>
      </c>
      <c r="H42" s="57">
        <f t="shared" si="10"/>
        <v>210</v>
      </c>
      <c r="I42" s="107">
        <f t="shared" si="11"/>
        <v>105</v>
      </c>
      <c r="J42" s="58">
        <v>45</v>
      </c>
      <c r="K42" s="58"/>
      <c r="L42" s="58">
        <v>60</v>
      </c>
      <c r="M42" s="220">
        <f t="shared" si="12"/>
        <v>105</v>
      </c>
      <c r="N42" s="171">
        <v>7</v>
      </c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8"/>
    </row>
    <row r="43" spans="1:25" s="6" customFormat="1" ht="20.100000000000001" hidden="1" customHeight="1" x14ac:dyDescent="0.2">
      <c r="A43" s="77" t="s">
        <v>280</v>
      </c>
      <c r="B43" s="54" t="s">
        <v>220</v>
      </c>
      <c r="C43" s="60"/>
      <c r="D43" s="60"/>
      <c r="E43" s="60"/>
      <c r="F43" s="60"/>
      <c r="G43" s="139">
        <v>4</v>
      </c>
      <c r="H43" s="57">
        <f t="shared" si="10"/>
        <v>120</v>
      </c>
      <c r="I43" s="107">
        <f t="shared" si="11"/>
        <v>63</v>
      </c>
      <c r="J43" s="60">
        <v>27</v>
      </c>
      <c r="K43" s="60"/>
      <c r="L43" s="60">
        <v>36</v>
      </c>
      <c r="M43" s="220">
        <f t="shared" si="12"/>
        <v>57</v>
      </c>
      <c r="N43" s="171"/>
      <c r="O43" s="60">
        <v>7</v>
      </c>
      <c r="P43" s="60"/>
      <c r="Q43" s="60"/>
      <c r="R43" s="60"/>
      <c r="S43" s="60"/>
      <c r="T43" s="60"/>
      <c r="U43" s="60"/>
      <c r="V43" s="60"/>
      <c r="W43" s="60"/>
      <c r="X43" s="60"/>
      <c r="Y43" s="68"/>
    </row>
    <row r="44" spans="1:25" s="6" customFormat="1" ht="20.100000000000001" hidden="1" customHeight="1" x14ac:dyDescent="0.2">
      <c r="A44" s="604" t="s">
        <v>281</v>
      </c>
      <c r="B44" s="54" t="s">
        <v>220</v>
      </c>
      <c r="C44" s="60">
        <v>3</v>
      </c>
      <c r="D44" s="60"/>
      <c r="E44" s="60"/>
      <c r="F44" s="60"/>
      <c r="G44" s="139">
        <v>4</v>
      </c>
      <c r="H44" s="57">
        <f t="shared" si="10"/>
        <v>120</v>
      </c>
      <c r="I44" s="107">
        <f t="shared" si="11"/>
        <v>63</v>
      </c>
      <c r="J44" s="60">
        <v>27</v>
      </c>
      <c r="K44" s="60"/>
      <c r="L44" s="60">
        <v>36</v>
      </c>
      <c r="M44" s="220">
        <f t="shared" si="12"/>
        <v>57</v>
      </c>
      <c r="N44" s="171"/>
      <c r="O44" s="60"/>
      <c r="P44" s="60">
        <v>7</v>
      </c>
      <c r="Q44" s="60"/>
      <c r="R44" s="60"/>
      <c r="S44" s="60"/>
      <c r="T44" s="60"/>
      <c r="U44" s="60"/>
      <c r="V44" s="60"/>
      <c r="W44" s="60"/>
      <c r="X44" s="60"/>
      <c r="Y44" s="68"/>
    </row>
    <row r="45" spans="1:25" s="6" customFormat="1" ht="20.100000000000001" hidden="1" customHeight="1" x14ac:dyDescent="0.2">
      <c r="A45" s="77" t="s">
        <v>166</v>
      </c>
      <c r="B45" s="605" t="s">
        <v>278</v>
      </c>
      <c r="C45" s="55"/>
      <c r="D45" s="55" t="s">
        <v>20</v>
      </c>
      <c r="E45" s="55"/>
      <c r="F45" s="56"/>
      <c r="G45" s="644">
        <v>2</v>
      </c>
      <c r="H45" s="57">
        <f>G45*30</f>
        <v>60</v>
      </c>
      <c r="I45" s="107">
        <f>J45+K45+L45</f>
        <v>30</v>
      </c>
      <c r="J45" s="57">
        <v>15</v>
      </c>
      <c r="K45" s="382"/>
      <c r="L45" s="59">
        <v>15</v>
      </c>
      <c r="M45" s="220">
        <f>H45-I45</f>
        <v>30</v>
      </c>
      <c r="N45" s="87">
        <v>2</v>
      </c>
      <c r="O45" s="80"/>
      <c r="P45" s="60"/>
      <c r="Q45" s="60"/>
      <c r="R45" s="60"/>
      <c r="S45" s="60"/>
      <c r="T45" s="60"/>
      <c r="U45" s="60"/>
      <c r="V45" s="60"/>
      <c r="W45" s="60"/>
      <c r="X45" s="60"/>
      <c r="Y45" s="68"/>
    </row>
    <row r="46" spans="1:25" s="7" customFormat="1" ht="39.950000000000003" hidden="1" customHeight="1" x14ac:dyDescent="0.2">
      <c r="A46" s="77" t="s">
        <v>167</v>
      </c>
      <c r="B46" s="54" t="s">
        <v>60</v>
      </c>
      <c r="C46" s="55" t="s">
        <v>43</v>
      </c>
      <c r="D46" s="55"/>
      <c r="E46" s="55"/>
      <c r="F46" s="56"/>
      <c r="G46" s="56">
        <v>3.5</v>
      </c>
      <c r="H46" s="57">
        <f t="shared" si="10"/>
        <v>105</v>
      </c>
      <c r="I46" s="107">
        <f t="shared" si="11"/>
        <v>60</v>
      </c>
      <c r="J46" s="57">
        <v>30</v>
      </c>
      <c r="K46" s="59"/>
      <c r="L46" s="59">
        <v>30</v>
      </c>
      <c r="M46" s="220">
        <f t="shared" si="12"/>
        <v>45</v>
      </c>
      <c r="N46" s="87"/>
      <c r="O46" s="80"/>
      <c r="P46" s="80"/>
      <c r="Q46" s="80">
        <v>4</v>
      </c>
      <c r="R46" s="577"/>
      <c r="S46" s="577"/>
      <c r="T46" s="577"/>
      <c r="U46" s="577"/>
      <c r="V46" s="577"/>
      <c r="W46" s="577"/>
      <c r="X46" s="577"/>
      <c r="Y46" s="579"/>
    </row>
    <row r="47" spans="1:25" s="27" customFormat="1" ht="20.100000000000001" hidden="1" customHeight="1" x14ac:dyDescent="0.2">
      <c r="A47" s="77" t="s">
        <v>282</v>
      </c>
      <c r="B47" s="54" t="s">
        <v>61</v>
      </c>
      <c r="C47" s="55"/>
      <c r="D47" s="55"/>
      <c r="E47" s="55"/>
      <c r="F47" s="56"/>
      <c r="G47" s="111">
        <f t="shared" ref="G47:L47" si="13">G48+G49+G50</f>
        <v>11</v>
      </c>
      <c r="H47" s="57">
        <f t="shared" si="10"/>
        <v>330</v>
      </c>
      <c r="I47" s="107">
        <f t="shared" si="11"/>
        <v>165</v>
      </c>
      <c r="J47" s="60">
        <f t="shared" si="13"/>
        <v>99</v>
      </c>
      <c r="K47" s="60">
        <f t="shared" si="13"/>
        <v>33</v>
      </c>
      <c r="L47" s="60">
        <f t="shared" si="13"/>
        <v>33</v>
      </c>
      <c r="M47" s="575">
        <f>M48+M50+M49</f>
        <v>165</v>
      </c>
      <c r="N47" s="87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428"/>
    </row>
    <row r="48" spans="1:25" s="14" customFormat="1" ht="20.100000000000001" hidden="1" customHeight="1" x14ac:dyDescent="0.2">
      <c r="A48" s="77" t="s">
        <v>283</v>
      </c>
      <c r="B48" s="54" t="s">
        <v>61</v>
      </c>
      <c r="C48" s="236"/>
      <c r="D48" s="237"/>
      <c r="E48" s="237"/>
      <c r="F48" s="236"/>
      <c r="G48" s="61">
        <v>3</v>
      </c>
      <c r="H48" s="57">
        <f t="shared" si="10"/>
        <v>90</v>
      </c>
      <c r="I48" s="107">
        <f t="shared" si="11"/>
        <v>45</v>
      </c>
      <c r="J48" s="58">
        <v>27</v>
      </c>
      <c r="K48" s="58">
        <v>9</v>
      </c>
      <c r="L48" s="58">
        <v>9</v>
      </c>
      <c r="M48" s="220">
        <f>H48-I48</f>
        <v>45</v>
      </c>
      <c r="N48" s="238"/>
      <c r="O48" s="578">
        <v>5</v>
      </c>
      <c r="P48" s="578"/>
      <c r="Q48" s="578"/>
      <c r="R48" s="578"/>
      <c r="S48" s="578"/>
      <c r="T48" s="578"/>
      <c r="U48" s="578"/>
      <c r="V48" s="578"/>
      <c r="W48" s="578"/>
      <c r="X48" s="578"/>
      <c r="Y48" s="580"/>
    </row>
    <row r="49" spans="1:25" s="14" customFormat="1" ht="20.100000000000001" hidden="1" customHeight="1" x14ac:dyDescent="0.2">
      <c r="A49" s="77" t="s">
        <v>284</v>
      </c>
      <c r="B49" s="54" t="s">
        <v>61</v>
      </c>
      <c r="C49" s="236">
        <v>3</v>
      </c>
      <c r="D49" s="237"/>
      <c r="E49" s="237"/>
      <c r="F49" s="236"/>
      <c r="G49" s="139">
        <v>3</v>
      </c>
      <c r="H49" s="57">
        <f t="shared" si="10"/>
        <v>90</v>
      </c>
      <c r="I49" s="107">
        <f t="shared" si="11"/>
        <v>45</v>
      </c>
      <c r="J49" s="173">
        <v>27</v>
      </c>
      <c r="K49" s="173">
        <v>9</v>
      </c>
      <c r="L49" s="173">
        <v>9</v>
      </c>
      <c r="M49" s="220">
        <f>H49-I49</f>
        <v>45</v>
      </c>
      <c r="N49" s="238"/>
      <c r="O49" s="578"/>
      <c r="P49" s="578">
        <v>5</v>
      </c>
      <c r="Q49" s="578"/>
      <c r="R49" s="578"/>
      <c r="S49" s="578"/>
      <c r="T49" s="578"/>
      <c r="U49" s="578"/>
      <c r="V49" s="578"/>
      <c r="W49" s="578"/>
      <c r="X49" s="578"/>
      <c r="Y49" s="580"/>
    </row>
    <row r="50" spans="1:25" s="14" customFormat="1" ht="20.100000000000001" hidden="1" customHeight="1" x14ac:dyDescent="0.2">
      <c r="A50" s="77" t="s">
        <v>285</v>
      </c>
      <c r="B50" s="54" t="s">
        <v>61</v>
      </c>
      <c r="C50" s="236">
        <v>4</v>
      </c>
      <c r="D50" s="237"/>
      <c r="E50" s="237"/>
      <c r="F50" s="236"/>
      <c r="G50" s="414">
        <v>5</v>
      </c>
      <c r="H50" s="57">
        <f t="shared" si="10"/>
        <v>150</v>
      </c>
      <c r="I50" s="107">
        <f t="shared" si="11"/>
        <v>75</v>
      </c>
      <c r="J50" s="173">
        <v>45</v>
      </c>
      <c r="K50" s="173">
        <v>15</v>
      </c>
      <c r="L50" s="173">
        <v>15</v>
      </c>
      <c r="M50" s="220">
        <f>H50-I50</f>
        <v>75</v>
      </c>
      <c r="N50" s="238"/>
      <c r="O50" s="578"/>
      <c r="P50" s="578"/>
      <c r="Q50" s="578">
        <v>5</v>
      </c>
      <c r="R50" s="578"/>
      <c r="S50" s="578"/>
      <c r="T50" s="578"/>
      <c r="U50" s="578"/>
      <c r="V50" s="578"/>
      <c r="W50" s="578"/>
      <c r="X50" s="578"/>
      <c r="Y50" s="580"/>
    </row>
    <row r="51" spans="1:25" s="27" customFormat="1" ht="20.100000000000001" hidden="1" customHeight="1" thickBot="1" x14ac:dyDescent="0.25">
      <c r="A51" s="77" t="s">
        <v>286</v>
      </c>
      <c r="B51" s="54" t="s">
        <v>62</v>
      </c>
      <c r="C51" s="59">
        <v>2</v>
      </c>
      <c r="D51" s="55"/>
      <c r="E51" s="55"/>
      <c r="F51" s="56"/>
      <c r="G51" s="56">
        <v>2.5</v>
      </c>
      <c r="H51" s="57">
        <f t="shared" si="10"/>
        <v>75</v>
      </c>
      <c r="I51" s="107">
        <f t="shared" si="11"/>
        <v>45</v>
      </c>
      <c r="J51" s="57">
        <v>27</v>
      </c>
      <c r="K51" s="59">
        <v>18</v>
      </c>
      <c r="L51" s="59"/>
      <c r="M51" s="220">
        <f>H51-I51</f>
        <v>30</v>
      </c>
      <c r="N51" s="239"/>
      <c r="O51" s="433">
        <v>5</v>
      </c>
      <c r="P51" s="433"/>
      <c r="Q51" s="433"/>
      <c r="R51" s="433"/>
      <c r="S51" s="433"/>
      <c r="T51" s="433"/>
      <c r="U51" s="433"/>
      <c r="V51" s="433"/>
      <c r="W51" s="433"/>
      <c r="X51" s="433"/>
      <c r="Y51" s="581"/>
    </row>
    <row r="52" spans="1:25" s="20" customFormat="1" ht="20.100000000000001" hidden="1" customHeight="1" thickBot="1" x14ac:dyDescent="0.25">
      <c r="A52" s="2285" t="s">
        <v>113</v>
      </c>
      <c r="B52" s="2286"/>
      <c r="C52" s="108"/>
      <c r="D52" s="109"/>
      <c r="E52" s="109"/>
      <c r="F52" s="110"/>
      <c r="G52" s="167">
        <f>G45+G35+G36+G37+G41+G47+G51+G46</f>
        <v>51.5</v>
      </c>
      <c r="H52" s="533">
        <f t="shared" ref="H52:M52" si="14">H45+H35+H36+H37+H41+H47+H51+H46</f>
        <v>1545</v>
      </c>
      <c r="I52" s="533">
        <f t="shared" si="14"/>
        <v>795</v>
      </c>
      <c r="J52" s="533">
        <f t="shared" si="14"/>
        <v>371</v>
      </c>
      <c r="K52" s="533">
        <f t="shared" si="14"/>
        <v>159</v>
      </c>
      <c r="L52" s="533">
        <f t="shared" si="14"/>
        <v>265</v>
      </c>
      <c r="M52" s="533">
        <f t="shared" si="14"/>
        <v>750</v>
      </c>
      <c r="N52" s="174">
        <f>SUM(N35:N51)</f>
        <v>18</v>
      </c>
      <c r="O52" s="175">
        <f>SUM(O35:O51)</f>
        <v>22</v>
      </c>
      <c r="P52" s="176">
        <f>SUM(P35:P51)</f>
        <v>18</v>
      </c>
      <c r="Q52" s="588">
        <f>SUM(Q35:Q51)</f>
        <v>9</v>
      </c>
      <c r="R52" s="176">
        <f>SUM(R35:R51)</f>
        <v>3</v>
      </c>
      <c r="S52" s="175">
        <f t="shared" ref="S52:Y52" si="15">SUM(S41:S51)</f>
        <v>0</v>
      </c>
      <c r="T52" s="175">
        <f t="shared" si="15"/>
        <v>0</v>
      </c>
      <c r="U52" s="175">
        <f t="shared" si="15"/>
        <v>0</v>
      </c>
      <c r="V52" s="175">
        <f t="shared" si="15"/>
        <v>0</v>
      </c>
      <c r="W52" s="175">
        <f t="shared" si="15"/>
        <v>0</v>
      </c>
      <c r="X52" s="175">
        <f t="shared" si="15"/>
        <v>0</v>
      </c>
      <c r="Y52" s="177">
        <f t="shared" si="15"/>
        <v>0</v>
      </c>
    </row>
    <row r="53" spans="1:25" s="27" customFormat="1" ht="20.100000000000001" hidden="1" customHeight="1" thickBot="1" x14ac:dyDescent="0.25">
      <c r="A53" s="2287" t="s">
        <v>205</v>
      </c>
      <c r="B53" s="2288"/>
      <c r="C53" s="2288"/>
      <c r="D53" s="2288"/>
      <c r="E53" s="2288"/>
      <c r="F53" s="2288"/>
      <c r="G53" s="2288"/>
      <c r="H53" s="2288"/>
      <c r="I53" s="2288"/>
      <c r="J53" s="2288"/>
      <c r="K53" s="2288"/>
      <c r="L53" s="2288"/>
      <c r="M53" s="2288"/>
      <c r="N53" s="2289"/>
      <c r="O53" s="2290"/>
      <c r="P53" s="2290"/>
      <c r="Q53" s="2290"/>
      <c r="R53" s="2290"/>
      <c r="S53" s="2290"/>
      <c r="T53" s="2290"/>
      <c r="U53" s="2290"/>
      <c r="V53" s="2290"/>
      <c r="W53" s="2290"/>
      <c r="X53" s="2290"/>
      <c r="Y53" s="2291"/>
    </row>
    <row r="54" spans="1:25" s="27" customFormat="1" ht="37.5" hidden="1" customHeight="1" x14ac:dyDescent="0.2">
      <c r="A54" s="223" t="s">
        <v>168</v>
      </c>
      <c r="B54" s="120" t="s">
        <v>65</v>
      </c>
      <c r="C54" s="81"/>
      <c r="D54" s="81"/>
      <c r="E54" s="81"/>
      <c r="F54" s="240"/>
      <c r="G54" s="646">
        <f t="shared" ref="G54:M54" si="16">G55+G56</f>
        <v>4</v>
      </c>
      <c r="H54" s="241">
        <f t="shared" si="16"/>
        <v>120</v>
      </c>
      <c r="I54" s="241">
        <f t="shared" si="16"/>
        <v>72</v>
      </c>
      <c r="J54" s="241">
        <f t="shared" si="16"/>
        <v>36</v>
      </c>
      <c r="K54" s="241">
        <f t="shared" si="16"/>
        <v>18</v>
      </c>
      <c r="L54" s="241">
        <f t="shared" si="16"/>
        <v>18</v>
      </c>
      <c r="M54" s="407">
        <f t="shared" si="16"/>
        <v>48</v>
      </c>
      <c r="N54" s="242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4"/>
    </row>
    <row r="55" spans="1:25" s="6" customFormat="1" ht="37.5" hidden="1" customHeight="1" x14ac:dyDescent="0.2">
      <c r="A55" s="128" t="s">
        <v>170</v>
      </c>
      <c r="B55" s="26" t="s">
        <v>65</v>
      </c>
      <c r="C55" s="23"/>
      <c r="D55" s="37" t="s">
        <v>47</v>
      </c>
      <c r="E55" s="37"/>
      <c r="F55" s="10"/>
      <c r="G55" s="641">
        <v>2</v>
      </c>
      <c r="H55" s="16">
        <f>G55*30</f>
        <v>60</v>
      </c>
      <c r="I55" s="36">
        <f t="shared" ref="I55:I81" si="17">SUM(J55:L55)</f>
        <v>36</v>
      </c>
      <c r="J55" s="24">
        <v>18</v>
      </c>
      <c r="K55" s="178"/>
      <c r="L55" s="25">
        <v>18</v>
      </c>
      <c r="M55" s="144">
        <f t="shared" ref="M55:M81" si="18">H55-I55</f>
        <v>24</v>
      </c>
      <c r="N55" s="87"/>
      <c r="O55" s="80"/>
      <c r="P55" s="80"/>
      <c r="Q55" s="80"/>
      <c r="R55" s="80"/>
      <c r="S55" s="80"/>
      <c r="T55" s="80"/>
      <c r="U55" s="80">
        <v>4</v>
      </c>
      <c r="V55" s="80"/>
      <c r="W55" s="80"/>
      <c r="X55" s="80"/>
      <c r="Y55" s="428"/>
    </row>
    <row r="56" spans="1:25" s="6" customFormat="1" ht="36.75" hidden="1" customHeight="1" x14ac:dyDescent="0.2">
      <c r="A56" s="128" t="s">
        <v>171</v>
      </c>
      <c r="B56" s="26" t="s">
        <v>65</v>
      </c>
      <c r="C56" s="505" t="s">
        <v>48</v>
      </c>
      <c r="D56" s="55"/>
      <c r="E56" s="55"/>
      <c r="F56" s="172"/>
      <c r="G56" s="641">
        <v>2</v>
      </c>
      <c r="H56" s="16">
        <f>G56*30</f>
        <v>60</v>
      </c>
      <c r="I56" s="36">
        <f t="shared" si="17"/>
        <v>36</v>
      </c>
      <c r="J56" s="24">
        <v>18</v>
      </c>
      <c r="K56" s="25">
        <v>18</v>
      </c>
      <c r="L56" s="25"/>
      <c r="M56" s="144">
        <f t="shared" si="18"/>
        <v>24</v>
      </c>
      <c r="N56" s="87"/>
      <c r="O56" s="80"/>
      <c r="P56" s="80"/>
      <c r="Q56" s="80"/>
      <c r="R56" s="80"/>
      <c r="S56" s="80"/>
      <c r="T56" s="80"/>
      <c r="U56" s="80"/>
      <c r="V56" s="80">
        <v>4</v>
      </c>
      <c r="W56" s="80"/>
      <c r="X56" s="80"/>
      <c r="Y56" s="428"/>
    </row>
    <row r="57" spans="1:25" s="27" customFormat="1" ht="20.100000000000001" hidden="1" customHeight="1" x14ac:dyDescent="0.2">
      <c r="A57" s="128" t="s">
        <v>169</v>
      </c>
      <c r="B57" s="26" t="s">
        <v>66</v>
      </c>
      <c r="C57" s="23"/>
      <c r="D57" s="29"/>
      <c r="E57" s="29"/>
      <c r="F57" s="23"/>
      <c r="G57" s="834">
        <f>G58+G59+G60</f>
        <v>6</v>
      </c>
      <c r="H57" s="25">
        <f t="shared" ref="H57:M57" si="19">H58+H59+H60</f>
        <v>180</v>
      </c>
      <c r="I57" s="647">
        <v>100</v>
      </c>
      <c r="J57" s="25">
        <f t="shared" si="19"/>
        <v>54</v>
      </c>
      <c r="K57" s="25">
        <f t="shared" si="19"/>
        <v>18</v>
      </c>
      <c r="L57" s="25">
        <f t="shared" si="19"/>
        <v>28</v>
      </c>
      <c r="M57" s="270">
        <f t="shared" si="19"/>
        <v>80</v>
      </c>
      <c r="N57" s="87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428"/>
    </row>
    <row r="58" spans="1:25" s="6" customFormat="1" ht="20.100000000000001" hidden="1" customHeight="1" x14ac:dyDescent="0.2">
      <c r="A58" s="128" t="s">
        <v>173</v>
      </c>
      <c r="B58" s="26" t="s">
        <v>66</v>
      </c>
      <c r="C58" s="23"/>
      <c r="D58" s="288" t="s">
        <v>44</v>
      </c>
      <c r="E58" s="288"/>
      <c r="F58" s="23"/>
      <c r="G58" s="834">
        <v>2.5</v>
      </c>
      <c r="H58" s="16">
        <f>G58*30</f>
        <v>75</v>
      </c>
      <c r="I58" s="36">
        <f t="shared" si="17"/>
        <v>45</v>
      </c>
      <c r="J58" s="24">
        <v>27</v>
      </c>
      <c r="K58" s="25">
        <v>9</v>
      </c>
      <c r="L58" s="25">
        <v>9</v>
      </c>
      <c r="M58" s="144">
        <f t="shared" si="18"/>
        <v>30</v>
      </c>
      <c r="N58" s="87"/>
      <c r="O58" s="80"/>
      <c r="P58" s="80"/>
      <c r="Q58" s="80"/>
      <c r="R58" s="80">
        <v>5</v>
      </c>
      <c r="S58" s="80"/>
      <c r="T58" s="80"/>
      <c r="U58" s="80"/>
      <c r="V58" s="80"/>
      <c r="W58" s="80"/>
      <c r="X58" s="80"/>
      <c r="Y58" s="428"/>
    </row>
    <row r="59" spans="1:25" s="6" customFormat="1" ht="20.100000000000001" hidden="1" customHeight="1" x14ac:dyDescent="0.2">
      <c r="A59" s="128" t="s">
        <v>174</v>
      </c>
      <c r="B59" s="26" t="s">
        <v>66</v>
      </c>
      <c r="C59" s="23" t="s">
        <v>45</v>
      </c>
      <c r="D59" s="23"/>
      <c r="E59" s="23"/>
      <c r="F59" s="23"/>
      <c r="G59" s="834">
        <v>2.5</v>
      </c>
      <c r="H59" s="16">
        <f>G59*30</f>
        <v>75</v>
      </c>
      <c r="I59" s="36">
        <f t="shared" si="17"/>
        <v>45</v>
      </c>
      <c r="J59" s="24">
        <v>27</v>
      </c>
      <c r="K59" s="25">
        <v>9</v>
      </c>
      <c r="L59" s="25">
        <v>9</v>
      </c>
      <c r="M59" s="144">
        <f t="shared" si="18"/>
        <v>30</v>
      </c>
      <c r="N59" s="87"/>
      <c r="O59" s="80"/>
      <c r="P59" s="80"/>
      <c r="Q59" s="80"/>
      <c r="R59" s="80"/>
      <c r="S59" s="80">
        <v>5</v>
      </c>
      <c r="T59" s="80"/>
      <c r="U59" s="80"/>
      <c r="V59" s="80"/>
      <c r="W59" s="80"/>
      <c r="X59" s="80"/>
      <c r="Y59" s="428"/>
    </row>
    <row r="60" spans="1:25" s="27" customFormat="1" ht="20.100000000000001" hidden="1" customHeight="1" x14ac:dyDescent="0.2">
      <c r="A60" s="128" t="s">
        <v>175</v>
      </c>
      <c r="B60" s="26" t="s">
        <v>67</v>
      </c>
      <c r="C60" s="23"/>
      <c r="D60" s="23"/>
      <c r="E60" s="23"/>
      <c r="F60" s="23" t="s">
        <v>45</v>
      </c>
      <c r="G60" s="21">
        <v>1</v>
      </c>
      <c r="H60" s="16">
        <f>G60*30</f>
        <v>30</v>
      </c>
      <c r="I60" s="648">
        <v>10</v>
      </c>
      <c r="J60" s="649"/>
      <c r="K60" s="647"/>
      <c r="L60" s="647">
        <v>10</v>
      </c>
      <c r="M60" s="144">
        <f t="shared" si="18"/>
        <v>20</v>
      </c>
      <c r="N60" s="87"/>
      <c r="O60" s="80"/>
      <c r="P60" s="80"/>
      <c r="Q60" s="80"/>
      <c r="R60" s="80"/>
      <c r="S60" s="80">
        <v>1</v>
      </c>
      <c r="T60" s="80"/>
      <c r="U60" s="80"/>
      <c r="V60" s="80"/>
      <c r="W60" s="80"/>
      <c r="X60" s="80"/>
      <c r="Y60" s="428"/>
    </row>
    <row r="61" spans="1:25" s="27" customFormat="1" ht="20.100000000000001" hidden="1" customHeight="1" x14ac:dyDescent="0.2">
      <c r="A61" s="128" t="s">
        <v>172</v>
      </c>
      <c r="B61" s="26" t="s">
        <v>68</v>
      </c>
      <c r="C61" s="23" t="s">
        <v>43</v>
      </c>
      <c r="D61" s="23"/>
      <c r="E61" s="23"/>
      <c r="F61" s="16"/>
      <c r="G61" s="21">
        <v>5</v>
      </c>
      <c r="H61" s="16">
        <f>G61*30</f>
        <v>150</v>
      </c>
      <c r="I61" s="36">
        <f t="shared" si="17"/>
        <v>90</v>
      </c>
      <c r="J61" s="24">
        <v>45</v>
      </c>
      <c r="K61" s="25">
        <v>30</v>
      </c>
      <c r="L61" s="25">
        <v>15</v>
      </c>
      <c r="M61" s="144">
        <f>H61-I61</f>
        <v>60</v>
      </c>
      <c r="N61" s="87"/>
      <c r="O61" s="80"/>
      <c r="P61" s="80"/>
      <c r="Q61" s="80">
        <v>6</v>
      </c>
      <c r="R61" s="80"/>
      <c r="S61" s="80"/>
      <c r="T61" s="80"/>
      <c r="U61" s="80"/>
      <c r="V61" s="80"/>
      <c r="W61" s="80"/>
      <c r="X61" s="80"/>
      <c r="Y61" s="428"/>
    </row>
    <row r="62" spans="1:25" s="27" customFormat="1" ht="20.100000000000001" hidden="1" customHeight="1" x14ac:dyDescent="0.2">
      <c r="A62" s="128" t="s">
        <v>176</v>
      </c>
      <c r="B62" s="26" t="s">
        <v>69</v>
      </c>
      <c r="C62" s="23"/>
      <c r="D62" s="23"/>
      <c r="E62" s="23"/>
      <c r="F62" s="23"/>
      <c r="G62" s="647">
        <f>G63+G64</f>
        <v>4</v>
      </c>
      <c r="H62" s="25">
        <f t="shared" ref="H62:M62" si="20">H63+H64</f>
        <v>120</v>
      </c>
      <c r="I62" s="25">
        <f t="shared" si="20"/>
        <v>72</v>
      </c>
      <c r="J62" s="25">
        <f t="shared" si="20"/>
        <v>48</v>
      </c>
      <c r="K62" s="25">
        <f t="shared" si="20"/>
        <v>24</v>
      </c>
      <c r="L62" s="25"/>
      <c r="M62" s="270">
        <f t="shared" si="20"/>
        <v>48</v>
      </c>
      <c r="N62" s="87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428"/>
    </row>
    <row r="63" spans="1:25" s="6" customFormat="1" ht="20.100000000000001" hidden="1" customHeight="1" x14ac:dyDescent="0.2">
      <c r="A63" s="128" t="s">
        <v>178</v>
      </c>
      <c r="B63" s="26" t="s">
        <v>69</v>
      </c>
      <c r="C63" s="23"/>
      <c r="D63" s="23" t="s">
        <v>48</v>
      </c>
      <c r="E63" s="23"/>
      <c r="F63" s="16"/>
      <c r="G63" s="278">
        <v>1.5</v>
      </c>
      <c r="H63" s="16">
        <f>G63*30</f>
        <v>45</v>
      </c>
      <c r="I63" s="245">
        <f t="shared" si="17"/>
        <v>27</v>
      </c>
      <c r="J63" s="24">
        <v>18</v>
      </c>
      <c r="K63" s="25">
        <v>9</v>
      </c>
      <c r="L63" s="25"/>
      <c r="M63" s="144">
        <f t="shared" si="18"/>
        <v>18</v>
      </c>
      <c r="N63" s="87"/>
      <c r="O63" s="80"/>
      <c r="P63" s="80"/>
      <c r="Q63" s="80"/>
      <c r="R63" s="80"/>
      <c r="S63" s="80"/>
      <c r="T63" s="80"/>
      <c r="U63" s="80"/>
      <c r="V63" s="80">
        <v>3</v>
      </c>
      <c r="W63" s="80"/>
      <c r="X63" s="80"/>
      <c r="Y63" s="428"/>
    </row>
    <row r="64" spans="1:25" s="6" customFormat="1" ht="20.100000000000001" hidden="1" customHeight="1" x14ac:dyDescent="0.2">
      <c r="A64" s="128" t="s">
        <v>179</v>
      </c>
      <c r="B64" s="26" t="s">
        <v>69</v>
      </c>
      <c r="C64" s="23" t="s">
        <v>50</v>
      </c>
      <c r="D64" s="23"/>
      <c r="E64" s="23"/>
      <c r="F64" s="16"/>
      <c r="G64" s="21">
        <v>2.5</v>
      </c>
      <c r="H64" s="16">
        <f>G64*30</f>
        <v>75</v>
      </c>
      <c r="I64" s="36">
        <f t="shared" si="17"/>
        <v>45</v>
      </c>
      <c r="J64" s="24">
        <v>30</v>
      </c>
      <c r="K64" s="25">
        <v>15</v>
      </c>
      <c r="L64" s="25"/>
      <c r="M64" s="144">
        <f t="shared" si="18"/>
        <v>30</v>
      </c>
      <c r="N64" s="87"/>
      <c r="O64" s="80"/>
      <c r="P64" s="80"/>
      <c r="Q64" s="80"/>
      <c r="R64" s="80"/>
      <c r="S64" s="80"/>
      <c r="T64" s="80"/>
      <c r="U64" s="80"/>
      <c r="V64" s="80"/>
      <c r="W64" s="80">
        <v>3</v>
      </c>
      <c r="X64" s="80"/>
      <c r="Y64" s="428"/>
    </row>
    <row r="65" spans="1:25" s="27" customFormat="1" ht="20.100000000000001" hidden="1" customHeight="1" x14ac:dyDescent="0.2">
      <c r="A65" s="128" t="s">
        <v>177</v>
      </c>
      <c r="B65" s="26" t="s">
        <v>70</v>
      </c>
      <c r="C65" s="16"/>
      <c r="D65" s="16"/>
      <c r="E65" s="16"/>
      <c r="F65" s="10"/>
      <c r="G65" s="11">
        <f>G66+G67</f>
        <v>5.5</v>
      </c>
      <c r="H65" s="11">
        <f t="shared" ref="H65:M65" si="21">H66+H67</f>
        <v>165</v>
      </c>
      <c r="I65" s="11">
        <f t="shared" si="21"/>
        <v>90</v>
      </c>
      <c r="J65" s="11">
        <f t="shared" si="21"/>
        <v>45</v>
      </c>
      <c r="K65" s="11">
        <f t="shared" si="21"/>
        <v>27</v>
      </c>
      <c r="L65" s="11">
        <f t="shared" si="21"/>
        <v>18</v>
      </c>
      <c r="M65" s="271">
        <f t="shared" si="21"/>
        <v>75</v>
      </c>
      <c r="N65" s="87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428"/>
    </row>
    <row r="66" spans="1:25" s="6" customFormat="1" ht="20.100000000000001" hidden="1" customHeight="1" x14ac:dyDescent="0.2">
      <c r="A66" s="128" t="s">
        <v>181</v>
      </c>
      <c r="B66" s="26" t="s">
        <v>70</v>
      </c>
      <c r="C66" s="16"/>
      <c r="D66" s="129">
        <v>5</v>
      </c>
      <c r="E66" s="129"/>
      <c r="F66" s="10"/>
      <c r="G66" s="11">
        <v>3.5</v>
      </c>
      <c r="H66" s="16">
        <f>G66*30</f>
        <v>105</v>
      </c>
      <c r="I66" s="36">
        <f t="shared" si="17"/>
        <v>54</v>
      </c>
      <c r="J66" s="36">
        <v>27</v>
      </c>
      <c r="K66" s="16">
        <v>27</v>
      </c>
      <c r="L66" s="16"/>
      <c r="M66" s="144">
        <f t="shared" si="18"/>
        <v>51</v>
      </c>
      <c r="N66" s="87"/>
      <c r="O66" s="80"/>
      <c r="P66" s="80"/>
      <c r="Q66" s="80"/>
      <c r="R66" s="80">
        <v>6</v>
      </c>
      <c r="S66" s="80"/>
      <c r="T66" s="80"/>
      <c r="U66" s="80"/>
      <c r="V66" s="80"/>
      <c r="W66" s="80"/>
      <c r="X66" s="80"/>
      <c r="Y66" s="428"/>
    </row>
    <row r="67" spans="1:25" s="6" customFormat="1" ht="20.100000000000001" hidden="1" customHeight="1" x14ac:dyDescent="0.2">
      <c r="A67" s="128" t="s">
        <v>182</v>
      </c>
      <c r="B67" s="26" t="s">
        <v>70</v>
      </c>
      <c r="C67" s="16">
        <v>6</v>
      </c>
      <c r="D67" s="16"/>
      <c r="E67" s="16"/>
      <c r="F67" s="10"/>
      <c r="G67" s="11">
        <v>2</v>
      </c>
      <c r="H67" s="16">
        <f>G67*30</f>
        <v>60</v>
      </c>
      <c r="I67" s="36">
        <f t="shared" si="17"/>
        <v>36</v>
      </c>
      <c r="J67" s="36">
        <v>18</v>
      </c>
      <c r="K67" s="16"/>
      <c r="L67" s="16">
        <v>18</v>
      </c>
      <c r="M67" s="144">
        <f t="shared" si="18"/>
        <v>24</v>
      </c>
      <c r="N67" s="87"/>
      <c r="O67" s="80"/>
      <c r="P67" s="80"/>
      <c r="Q67" s="80"/>
      <c r="R67" s="80"/>
      <c r="S67" s="384">
        <v>4</v>
      </c>
      <c r="T67" s="80"/>
      <c r="U67" s="80"/>
      <c r="V67" s="80"/>
      <c r="W67" s="80"/>
      <c r="X67" s="80"/>
      <c r="Y67" s="428"/>
    </row>
    <row r="68" spans="1:25" s="27" customFormat="1" ht="19.5" hidden="1" customHeight="1" x14ac:dyDescent="0.2">
      <c r="A68" s="128" t="s">
        <v>180</v>
      </c>
      <c r="B68" s="359" t="s">
        <v>206</v>
      </c>
      <c r="C68" s="23"/>
      <c r="D68" s="282"/>
      <c r="E68" s="282"/>
      <c r="F68" s="282"/>
      <c r="G68" s="286">
        <f>G69+G70</f>
        <v>3.5</v>
      </c>
      <c r="H68" s="286">
        <f t="shared" ref="H68:M68" si="22">H69+H70</f>
        <v>105</v>
      </c>
      <c r="I68" s="286">
        <f t="shared" si="22"/>
        <v>51</v>
      </c>
      <c r="J68" s="286">
        <f t="shared" si="22"/>
        <v>34</v>
      </c>
      <c r="K68" s="286">
        <f t="shared" si="22"/>
        <v>9</v>
      </c>
      <c r="L68" s="286">
        <f t="shared" si="22"/>
        <v>8</v>
      </c>
      <c r="M68" s="283">
        <f t="shared" si="22"/>
        <v>54</v>
      </c>
      <c r="N68" s="87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428"/>
    </row>
    <row r="69" spans="1:25" s="27" customFormat="1" ht="19.5" hidden="1" customHeight="1" x14ac:dyDescent="0.2">
      <c r="A69" s="128" t="s">
        <v>207</v>
      </c>
      <c r="B69" s="360" t="s">
        <v>247</v>
      </c>
      <c r="C69" s="23"/>
      <c r="D69" s="324">
        <v>4</v>
      </c>
      <c r="E69" s="324"/>
      <c r="F69" s="324"/>
      <c r="G69" s="650">
        <v>1.5</v>
      </c>
      <c r="H69" s="267">
        <f>G69*30</f>
        <v>45</v>
      </c>
      <c r="I69" s="293">
        <f>J69+K69+L69</f>
        <v>24</v>
      </c>
      <c r="J69" s="267">
        <v>16</v>
      </c>
      <c r="K69" s="325"/>
      <c r="L69" s="325">
        <v>8</v>
      </c>
      <c r="M69" s="582">
        <f>H69-I69</f>
        <v>21</v>
      </c>
      <c r="N69" s="171"/>
      <c r="O69" s="60"/>
      <c r="P69" s="60"/>
      <c r="Q69" s="111">
        <v>1.5</v>
      </c>
      <c r="R69" s="80"/>
      <c r="S69" s="80"/>
      <c r="T69" s="80"/>
      <c r="U69" s="80"/>
      <c r="V69" s="80"/>
      <c r="W69" s="80"/>
      <c r="X69" s="80"/>
      <c r="Y69" s="428"/>
    </row>
    <row r="70" spans="1:25" s="27" customFormat="1" ht="19.5" hidden="1" customHeight="1" x14ac:dyDescent="0.2">
      <c r="A70" s="128" t="s">
        <v>208</v>
      </c>
      <c r="B70" s="360" t="s">
        <v>248</v>
      </c>
      <c r="C70" s="23" t="s">
        <v>48</v>
      </c>
      <c r="D70" s="23"/>
      <c r="E70" s="23"/>
      <c r="F70" s="23"/>
      <c r="G70" s="25">
        <v>2</v>
      </c>
      <c r="H70" s="16">
        <f>G70*30</f>
        <v>60</v>
      </c>
      <c r="I70" s="36">
        <f>SUM(J70:L70)</f>
        <v>27</v>
      </c>
      <c r="J70" s="24">
        <v>18</v>
      </c>
      <c r="K70" s="25">
        <v>9</v>
      </c>
      <c r="L70" s="25"/>
      <c r="M70" s="144">
        <f>H70-I70</f>
        <v>33</v>
      </c>
      <c r="N70" s="87"/>
      <c r="O70" s="80"/>
      <c r="P70" s="80"/>
      <c r="Q70" s="80"/>
      <c r="R70" s="80"/>
      <c r="S70" s="80"/>
      <c r="T70" s="80"/>
      <c r="U70" s="80"/>
      <c r="V70" s="80">
        <v>3</v>
      </c>
      <c r="W70" s="80"/>
      <c r="X70" s="80"/>
      <c r="Y70" s="428"/>
    </row>
    <row r="71" spans="1:25" s="27" customFormat="1" ht="20.100000000000001" hidden="1" customHeight="1" x14ac:dyDescent="0.2">
      <c r="A71" s="128" t="s">
        <v>183</v>
      </c>
      <c r="B71" s="26" t="s">
        <v>71</v>
      </c>
      <c r="C71" s="23"/>
      <c r="D71" s="23"/>
      <c r="E71" s="23"/>
      <c r="F71" s="23"/>
      <c r="G71" s="25">
        <f>G72+G73</f>
        <v>5</v>
      </c>
      <c r="H71" s="25">
        <f t="shared" ref="H71:M71" si="23">H72+H73</f>
        <v>150</v>
      </c>
      <c r="I71" s="25">
        <f t="shared" si="23"/>
        <v>81</v>
      </c>
      <c r="J71" s="25">
        <f t="shared" si="23"/>
        <v>39</v>
      </c>
      <c r="K71" s="25">
        <f t="shared" si="23"/>
        <v>42</v>
      </c>
      <c r="L71" s="25"/>
      <c r="M71" s="270">
        <f t="shared" si="23"/>
        <v>69</v>
      </c>
      <c r="N71" s="87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428"/>
    </row>
    <row r="72" spans="1:25" s="6" customFormat="1" ht="20.100000000000001" hidden="1" customHeight="1" x14ac:dyDescent="0.2">
      <c r="A72" s="128" t="s">
        <v>185</v>
      </c>
      <c r="B72" s="26" t="s">
        <v>71</v>
      </c>
      <c r="C72" s="23"/>
      <c r="D72" s="23" t="s">
        <v>50</v>
      </c>
      <c r="E72" s="23"/>
      <c r="F72" s="23"/>
      <c r="G72" s="25">
        <v>3</v>
      </c>
      <c r="H72" s="16">
        <f>G72*30</f>
        <v>90</v>
      </c>
      <c r="I72" s="36">
        <f t="shared" si="17"/>
        <v>45</v>
      </c>
      <c r="J72" s="32">
        <v>30</v>
      </c>
      <c r="K72" s="33">
        <v>15</v>
      </c>
      <c r="L72" s="33"/>
      <c r="M72" s="144">
        <f t="shared" si="18"/>
        <v>45</v>
      </c>
      <c r="N72" s="87"/>
      <c r="O72" s="80"/>
      <c r="P72" s="80"/>
      <c r="Q72" s="80"/>
      <c r="R72" s="80"/>
      <c r="S72" s="80"/>
      <c r="T72" s="80"/>
      <c r="U72" s="80"/>
      <c r="V72" s="80"/>
      <c r="W72" s="80">
        <v>3</v>
      </c>
      <c r="X72" s="583"/>
      <c r="Y72" s="428"/>
    </row>
    <row r="73" spans="1:25" s="6" customFormat="1" ht="20.100000000000001" hidden="1" customHeight="1" x14ac:dyDescent="0.2">
      <c r="A73" s="128" t="s">
        <v>186</v>
      </c>
      <c r="B73" s="26" t="s">
        <v>71</v>
      </c>
      <c r="C73" s="23" t="s">
        <v>51</v>
      </c>
      <c r="D73" s="23"/>
      <c r="E73" s="23"/>
      <c r="F73" s="23"/>
      <c r="G73" s="25">
        <v>2</v>
      </c>
      <c r="H73" s="16">
        <f>G73*30</f>
        <v>60</v>
      </c>
      <c r="I73" s="36">
        <f t="shared" si="17"/>
        <v>36</v>
      </c>
      <c r="J73" s="32">
        <v>9</v>
      </c>
      <c r="K73" s="33">
        <v>27</v>
      </c>
      <c r="L73" s="33"/>
      <c r="M73" s="144">
        <f t="shared" si="18"/>
        <v>24</v>
      </c>
      <c r="N73" s="87"/>
      <c r="O73" s="80"/>
      <c r="P73" s="80"/>
      <c r="Q73" s="80"/>
      <c r="R73" s="80"/>
      <c r="S73" s="80"/>
      <c r="T73" s="80"/>
      <c r="U73" s="80"/>
      <c r="V73" s="80"/>
      <c r="W73" s="583"/>
      <c r="X73" s="583">
        <v>4</v>
      </c>
      <c r="Y73" s="428"/>
    </row>
    <row r="74" spans="1:25" s="27" customFormat="1" ht="20.100000000000001" hidden="1" customHeight="1" x14ac:dyDescent="0.2">
      <c r="A74" s="128" t="s">
        <v>184</v>
      </c>
      <c r="B74" s="26" t="s">
        <v>107</v>
      </c>
      <c r="C74" s="23"/>
      <c r="D74" s="23"/>
      <c r="E74" s="23"/>
      <c r="F74" s="23"/>
      <c r="G74" s="647">
        <f>G75+G76+G77</f>
        <v>9</v>
      </c>
      <c r="H74" s="25">
        <f t="shared" ref="H74:M74" si="24">H75+H76+H77</f>
        <v>270</v>
      </c>
      <c r="I74" s="25">
        <f t="shared" si="24"/>
        <v>144</v>
      </c>
      <c r="J74" s="25">
        <f t="shared" si="24"/>
        <v>72</v>
      </c>
      <c r="K74" s="25">
        <f t="shared" si="24"/>
        <v>33</v>
      </c>
      <c r="L74" s="25">
        <f t="shared" si="24"/>
        <v>39</v>
      </c>
      <c r="M74" s="270">
        <f t="shared" si="24"/>
        <v>126</v>
      </c>
      <c r="N74" s="87"/>
      <c r="O74" s="80"/>
      <c r="P74" s="80"/>
      <c r="Q74" s="80"/>
      <c r="R74" s="80"/>
      <c r="S74" s="173"/>
      <c r="T74" s="80"/>
      <c r="U74" s="80"/>
      <c r="V74" s="80"/>
      <c r="W74" s="80"/>
      <c r="X74" s="578"/>
      <c r="Y74" s="428"/>
    </row>
    <row r="75" spans="1:25" s="6" customFormat="1" ht="20.100000000000001" hidden="1" customHeight="1" x14ac:dyDescent="0.2">
      <c r="A75" s="128" t="s">
        <v>188</v>
      </c>
      <c r="B75" s="26" t="s">
        <v>107</v>
      </c>
      <c r="C75" s="23"/>
      <c r="D75" s="23" t="s">
        <v>45</v>
      </c>
      <c r="E75" s="23"/>
      <c r="F75" s="23"/>
      <c r="G75" s="25">
        <v>3</v>
      </c>
      <c r="H75" s="16">
        <f>G75*30</f>
        <v>90</v>
      </c>
      <c r="I75" s="36">
        <f t="shared" si="17"/>
        <v>54</v>
      </c>
      <c r="J75" s="24">
        <v>27</v>
      </c>
      <c r="K75" s="25">
        <v>18</v>
      </c>
      <c r="L75" s="25">
        <v>9</v>
      </c>
      <c r="M75" s="144">
        <f t="shared" si="18"/>
        <v>36</v>
      </c>
      <c r="N75" s="87"/>
      <c r="O75" s="80"/>
      <c r="P75" s="80"/>
      <c r="Q75" s="80"/>
      <c r="R75" s="80"/>
      <c r="S75" s="173">
        <v>6</v>
      </c>
      <c r="T75" s="80"/>
      <c r="U75" s="80"/>
      <c r="V75" s="80"/>
      <c r="W75" s="80"/>
      <c r="X75" s="578"/>
      <c r="Y75" s="428"/>
    </row>
    <row r="76" spans="1:25" s="6" customFormat="1" ht="20.100000000000001" hidden="1" customHeight="1" x14ac:dyDescent="0.2">
      <c r="A76" s="128" t="s">
        <v>189</v>
      </c>
      <c r="B76" s="26" t="s">
        <v>107</v>
      </c>
      <c r="C76" s="23" t="s">
        <v>46</v>
      </c>
      <c r="D76" s="23"/>
      <c r="E76" s="23"/>
      <c r="F76" s="23"/>
      <c r="G76" s="647">
        <v>5</v>
      </c>
      <c r="H76" s="16">
        <f>G76*30</f>
        <v>150</v>
      </c>
      <c r="I76" s="36">
        <f t="shared" si="17"/>
        <v>75</v>
      </c>
      <c r="J76" s="24">
        <v>45</v>
      </c>
      <c r="K76" s="25">
        <v>15</v>
      </c>
      <c r="L76" s="25">
        <v>15</v>
      </c>
      <c r="M76" s="144">
        <f t="shared" si="18"/>
        <v>75</v>
      </c>
      <c r="N76" s="87"/>
      <c r="O76" s="80"/>
      <c r="P76" s="80"/>
      <c r="Q76" s="80"/>
      <c r="R76" s="80"/>
      <c r="S76" s="173"/>
      <c r="T76" s="80">
        <v>5</v>
      </c>
      <c r="U76" s="80"/>
      <c r="V76" s="80"/>
      <c r="W76" s="80"/>
      <c r="X76" s="578"/>
      <c r="Y76" s="428"/>
    </row>
    <row r="77" spans="1:25" s="27" customFormat="1" ht="20.100000000000001" hidden="1" customHeight="1" x14ac:dyDescent="0.2">
      <c r="A77" s="128" t="s">
        <v>190</v>
      </c>
      <c r="B77" s="26" t="s">
        <v>106</v>
      </c>
      <c r="C77" s="23"/>
      <c r="D77" s="23"/>
      <c r="E77" s="23"/>
      <c r="F77" s="23" t="s">
        <v>46</v>
      </c>
      <c r="G77" s="21">
        <v>1</v>
      </c>
      <c r="H77" s="16">
        <f>G77*30</f>
        <v>30</v>
      </c>
      <c r="I77" s="36">
        <f t="shared" si="17"/>
        <v>15</v>
      </c>
      <c r="J77" s="24"/>
      <c r="K77" s="25"/>
      <c r="L77" s="25">
        <v>15</v>
      </c>
      <c r="M77" s="144">
        <f t="shared" si="18"/>
        <v>15</v>
      </c>
      <c r="N77" s="87"/>
      <c r="O77" s="80"/>
      <c r="P77" s="80"/>
      <c r="Q77" s="80"/>
      <c r="R77" s="80"/>
      <c r="S77" s="578"/>
      <c r="T77" s="80">
        <v>1</v>
      </c>
      <c r="U77" s="80"/>
      <c r="V77" s="80"/>
      <c r="W77" s="80"/>
      <c r="X77" s="578"/>
      <c r="Y77" s="428"/>
    </row>
    <row r="78" spans="1:25" s="27" customFormat="1" ht="20.100000000000001" hidden="1" customHeight="1" x14ac:dyDescent="0.2">
      <c r="A78" s="128" t="s">
        <v>187</v>
      </c>
      <c r="B78" s="26" t="s">
        <v>72</v>
      </c>
      <c r="C78" s="29"/>
      <c r="D78" s="29"/>
      <c r="E78" s="29"/>
      <c r="F78" s="23"/>
      <c r="G78" s="33">
        <f>G79+G80+G81</f>
        <v>5</v>
      </c>
      <c r="H78" s="33">
        <f t="shared" ref="H78:M78" si="25">H79+H80+H81</f>
        <v>150</v>
      </c>
      <c r="I78" s="33">
        <f t="shared" si="25"/>
        <v>90</v>
      </c>
      <c r="J78" s="33">
        <f t="shared" si="25"/>
        <v>48</v>
      </c>
      <c r="K78" s="33"/>
      <c r="L78" s="33">
        <f t="shared" si="25"/>
        <v>42</v>
      </c>
      <c r="M78" s="477">
        <f t="shared" si="25"/>
        <v>60</v>
      </c>
      <c r="N78" s="87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428"/>
    </row>
    <row r="79" spans="1:25" s="6" customFormat="1" ht="20.100000000000001" hidden="1" customHeight="1" x14ac:dyDescent="0.2">
      <c r="A79" s="128" t="s">
        <v>191</v>
      </c>
      <c r="B79" s="26" t="s">
        <v>72</v>
      </c>
      <c r="C79" s="29"/>
      <c r="D79" s="29" t="s">
        <v>46</v>
      </c>
      <c r="E79" s="29"/>
      <c r="F79" s="23"/>
      <c r="G79" s="33">
        <v>2.5</v>
      </c>
      <c r="H79" s="16">
        <f>G79*30</f>
        <v>75</v>
      </c>
      <c r="I79" s="36">
        <f t="shared" si="17"/>
        <v>45</v>
      </c>
      <c r="J79" s="32">
        <v>30</v>
      </c>
      <c r="K79" s="33"/>
      <c r="L79" s="33">
        <v>15</v>
      </c>
      <c r="M79" s="144">
        <f t="shared" si="18"/>
        <v>30</v>
      </c>
      <c r="N79" s="87"/>
      <c r="O79" s="80"/>
      <c r="P79" s="80"/>
      <c r="Q79" s="80"/>
      <c r="R79" s="80"/>
      <c r="S79" s="80"/>
      <c r="T79" s="80">
        <v>3</v>
      </c>
      <c r="U79" s="80"/>
      <c r="V79" s="80"/>
      <c r="W79" s="80"/>
      <c r="X79" s="80"/>
      <c r="Y79" s="428"/>
    </row>
    <row r="80" spans="1:25" s="6" customFormat="1" ht="20.100000000000001" hidden="1" customHeight="1" x14ac:dyDescent="0.2">
      <c r="A80" s="128" t="s">
        <v>192</v>
      </c>
      <c r="B80" s="26" t="s">
        <v>72</v>
      </c>
      <c r="C80" s="29" t="s">
        <v>47</v>
      </c>
      <c r="D80" s="29"/>
      <c r="E80" s="29"/>
      <c r="F80" s="23"/>
      <c r="G80" s="33">
        <v>2</v>
      </c>
      <c r="H80" s="16">
        <f>G80*30</f>
        <v>60</v>
      </c>
      <c r="I80" s="36">
        <f t="shared" si="17"/>
        <v>36</v>
      </c>
      <c r="J80" s="32">
        <v>18</v>
      </c>
      <c r="K80" s="33"/>
      <c r="L80" s="33">
        <v>18</v>
      </c>
      <c r="M80" s="144">
        <f t="shared" si="18"/>
        <v>24</v>
      </c>
      <c r="N80" s="87"/>
      <c r="O80" s="80"/>
      <c r="P80" s="80"/>
      <c r="Q80" s="80"/>
      <c r="R80" s="80"/>
      <c r="S80" s="80"/>
      <c r="T80" s="80"/>
      <c r="U80" s="80">
        <v>4</v>
      </c>
      <c r="V80" s="80"/>
      <c r="W80" s="80"/>
      <c r="X80" s="80"/>
      <c r="Y80" s="428"/>
    </row>
    <row r="81" spans="1:25" s="27" customFormat="1" ht="20.100000000000001" hidden="1" customHeight="1" thickBot="1" x14ac:dyDescent="0.25">
      <c r="A81" s="314" t="s">
        <v>193</v>
      </c>
      <c r="B81" s="326" t="s">
        <v>73</v>
      </c>
      <c r="C81" s="123"/>
      <c r="D81" s="123"/>
      <c r="E81" s="123"/>
      <c r="F81" s="37" t="s">
        <v>47</v>
      </c>
      <c r="G81" s="35">
        <v>0.5</v>
      </c>
      <c r="H81" s="38">
        <f>G81*30</f>
        <v>15</v>
      </c>
      <c r="I81" s="212">
        <f t="shared" si="17"/>
        <v>9</v>
      </c>
      <c r="J81" s="327"/>
      <c r="K81" s="328"/>
      <c r="L81" s="328">
        <v>9</v>
      </c>
      <c r="M81" s="143">
        <f t="shared" si="18"/>
        <v>6</v>
      </c>
      <c r="N81" s="239"/>
      <c r="O81" s="433"/>
      <c r="P81" s="433"/>
      <c r="Q81" s="433"/>
      <c r="R81" s="433"/>
      <c r="S81" s="433"/>
      <c r="T81" s="433"/>
      <c r="U81" s="433">
        <v>1</v>
      </c>
      <c r="V81" s="433"/>
      <c r="W81" s="433"/>
      <c r="X81" s="433"/>
      <c r="Y81" s="581"/>
    </row>
    <row r="82" spans="1:25" s="27" customFormat="1" ht="20.100000000000001" hidden="1" customHeight="1" thickBot="1" x14ac:dyDescent="0.25">
      <c r="A82" s="2285" t="s">
        <v>114</v>
      </c>
      <c r="B82" s="2286"/>
      <c r="C82" s="106"/>
      <c r="D82" s="105"/>
      <c r="E82" s="105"/>
      <c r="F82" s="96"/>
      <c r="G82" s="329">
        <f t="shared" ref="G82:M82" si="26">G54+G57+G61+G62+G65+G68+G71+G74+G78</f>
        <v>47</v>
      </c>
      <c r="H82" s="589">
        <f t="shared" si="26"/>
        <v>1410</v>
      </c>
      <c r="I82" s="589">
        <f t="shared" si="26"/>
        <v>790</v>
      </c>
      <c r="J82" s="589">
        <f t="shared" si="26"/>
        <v>421</v>
      </c>
      <c r="K82" s="589">
        <f t="shared" si="26"/>
        <v>201</v>
      </c>
      <c r="L82" s="589">
        <f t="shared" si="26"/>
        <v>168</v>
      </c>
      <c r="M82" s="589">
        <f t="shared" si="26"/>
        <v>620</v>
      </c>
      <c r="N82" s="181">
        <f t="shared" ref="N82:Y82" si="27">SUM(N54:N81)</f>
        <v>0</v>
      </c>
      <c r="O82" s="31">
        <f t="shared" si="27"/>
        <v>0</v>
      </c>
      <c r="P82" s="31">
        <f t="shared" si="27"/>
        <v>0</v>
      </c>
      <c r="Q82" s="31">
        <f t="shared" si="27"/>
        <v>7.5</v>
      </c>
      <c r="R82" s="31">
        <f t="shared" si="27"/>
        <v>11</v>
      </c>
      <c r="S82" s="31">
        <f t="shared" si="27"/>
        <v>16</v>
      </c>
      <c r="T82" s="31">
        <f t="shared" si="27"/>
        <v>9</v>
      </c>
      <c r="U82" s="31">
        <f t="shared" si="27"/>
        <v>9</v>
      </c>
      <c r="V82" s="31">
        <f>SUM(V54:V81)</f>
        <v>10</v>
      </c>
      <c r="W82" s="31">
        <f t="shared" si="27"/>
        <v>6</v>
      </c>
      <c r="X82" s="31">
        <f t="shared" si="27"/>
        <v>4</v>
      </c>
      <c r="Y82" s="182">
        <f t="shared" si="27"/>
        <v>0</v>
      </c>
    </row>
    <row r="83" spans="1:25" s="27" customFormat="1" ht="20.100000000000001" hidden="1" customHeight="1" thickBot="1" x14ac:dyDescent="0.25">
      <c r="A83" s="2292" t="s">
        <v>91</v>
      </c>
      <c r="B83" s="2293"/>
      <c r="C83" s="89"/>
      <c r="D83" s="90"/>
      <c r="E83" s="90"/>
      <c r="F83" s="91"/>
      <c r="G83" s="202">
        <f t="shared" ref="G83:Y83" si="28">G82+G52+G33+G191</f>
        <v>147</v>
      </c>
      <c r="H83" s="590">
        <f t="shared" si="28"/>
        <v>4410</v>
      </c>
      <c r="I83" s="590">
        <f t="shared" si="28"/>
        <v>2069</v>
      </c>
      <c r="J83" s="590">
        <f t="shared" si="28"/>
        <v>881</v>
      </c>
      <c r="K83" s="590">
        <f t="shared" si="28"/>
        <v>360</v>
      </c>
      <c r="L83" s="590">
        <f t="shared" si="28"/>
        <v>828</v>
      </c>
      <c r="M83" s="590">
        <f t="shared" si="28"/>
        <v>1801</v>
      </c>
      <c r="N83" s="203">
        <f t="shared" si="28"/>
        <v>27</v>
      </c>
      <c r="O83" s="89">
        <f t="shared" si="28"/>
        <v>28</v>
      </c>
      <c r="P83" s="89">
        <f t="shared" si="28"/>
        <v>24</v>
      </c>
      <c r="Q83" s="89">
        <f t="shared" si="28"/>
        <v>20.5</v>
      </c>
      <c r="R83" s="89">
        <f t="shared" si="28"/>
        <v>24</v>
      </c>
      <c r="S83" s="89">
        <f t="shared" si="28"/>
        <v>25</v>
      </c>
      <c r="T83" s="89">
        <f t="shared" si="28"/>
        <v>9</v>
      </c>
      <c r="U83" s="89">
        <f t="shared" si="28"/>
        <v>9</v>
      </c>
      <c r="V83" s="89">
        <f t="shared" si="28"/>
        <v>10</v>
      </c>
      <c r="W83" s="89">
        <f t="shared" si="28"/>
        <v>6</v>
      </c>
      <c r="X83" s="89">
        <f t="shared" si="28"/>
        <v>4</v>
      </c>
      <c r="Y83" s="204">
        <f t="shared" si="28"/>
        <v>2</v>
      </c>
    </row>
    <row r="84" spans="1:25" s="7" customFormat="1" ht="20.100000000000001" customHeight="1" thickBot="1" x14ac:dyDescent="0.25">
      <c r="A84" s="2294" t="s">
        <v>223</v>
      </c>
      <c r="B84" s="2295"/>
      <c r="C84" s="2295"/>
      <c r="D84" s="2295"/>
      <c r="E84" s="2295"/>
      <c r="F84" s="2295"/>
      <c r="G84" s="2295"/>
      <c r="H84" s="2295"/>
      <c r="I84" s="2295"/>
      <c r="J84" s="2295"/>
      <c r="K84" s="2295"/>
      <c r="L84" s="2295"/>
      <c r="M84" s="2295"/>
      <c r="N84" s="2295"/>
      <c r="O84" s="2295"/>
      <c r="P84" s="2295"/>
      <c r="Q84" s="2295"/>
      <c r="R84" s="2295"/>
      <c r="S84" s="2295"/>
      <c r="T84" s="2295"/>
      <c r="U84" s="2295"/>
      <c r="V84" s="2295"/>
      <c r="W84" s="2295"/>
      <c r="X84" s="2295"/>
      <c r="Y84" s="2296"/>
    </row>
    <row r="85" spans="1:25" s="335" customFormat="1" ht="20.100000000000001" customHeight="1" thickBot="1" x14ac:dyDescent="0.25">
      <c r="A85" s="2297" t="s">
        <v>221</v>
      </c>
      <c r="B85" s="2298"/>
      <c r="C85" s="2298"/>
      <c r="D85" s="2298"/>
      <c r="E85" s="2298"/>
      <c r="F85" s="2298"/>
      <c r="G85" s="2298"/>
      <c r="H85" s="2298"/>
      <c r="I85" s="2298"/>
      <c r="J85" s="2298"/>
      <c r="K85" s="2298"/>
      <c r="L85" s="2298"/>
      <c r="M85" s="2298"/>
      <c r="N85" s="2298"/>
      <c r="O85" s="2298"/>
      <c r="P85" s="2298"/>
      <c r="Q85" s="2298"/>
      <c r="R85" s="2298"/>
      <c r="S85" s="2298"/>
      <c r="T85" s="2298"/>
      <c r="U85" s="2298"/>
      <c r="V85" s="2298"/>
      <c r="W85" s="2298"/>
      <c r="X85" s="2298"/>
      <c r="Y85" s="2299"/>
    </row>
    <row r="86" spans="1:25" s="335" customFormat="1" ht="20.100000000000001" customHeight="1" thickBot="1" x14ac:dyDescent="0.3">
      <c r="A86" s="658">
        <v>1</v>
      </c>
      <c r="B86" s="659" t="s">
        <v>296</v>
      </c>
      <c r="C86" s="660"/>
      <c r="D86" s="661">
        <v>4</v>
      </c>
      <c r="E86" s="661"/>
      <c r="F86" s="662"/>
      <c r="G86" s="663">
        <v>1</v>
      </c>
      <c r="H86" s="664">
        <f t="shared" ref="H86:H91" si="29">G86*30</f>
        <v>30</v>
      </c>
      <c r="I86" s="665">
        <f>J86+K86+L86</f>
        <v>14</v>
      </c>
      <c r="J86" s="666">
        <v>10</v>
      </c>
      <c r="K86" s="666"/>
      <c r="L86" s="667">
        <v>4</v>
      </c>
      <c r="M86" s="668">
        <f t="shared" ref="M86:M91" si="30">H86-I86</f>
        <v>16</v>
      </c>
      <c r="N86" s="669"/>
      <c r="O86" s="669"/>
      <c r="P86" s="669"/>
      <c r="Q86" s="670">
        <v>1</v>
      </c>
      <c r="R86" s="670"/>
      <c r="S86" s="670"/>
      <c r="T86" s="670"/>
      <c r="U86" s="670"/>
      <c r="V86" s="670"/>
      <c r="W86" s="671"/>
      <c r="X86" s="672"/>
      <c r="Y86" s="673"/>
    </row>
    <row r="87" spans="1:25" s="335" customFormat="1" ht="20.100000000000001" customHeight="1" thickBot="1" x14ac:dyDescent="0.3">
      <c r="A87" s="674">
        <v>2</v>
      </c>
      <c r="B87" s="659" t="s">
        <v>297</v>
      </c>
      <c r="C87" s="660"/>
      <c r="D87" s="661">
        <v>5</v>
      </c>
      <c r="E87" s="661"/>
      <c r="F87" s="662"/>
      <c r="G87" s="663">
        <v>1.5</v>
      </c>
      <c r="H87" s="664">
        <f t="shared" si="29"/>
        <v>45</v>
      </c>
      <c r="I87" s="665">
        <f>J87+K87+L87</f>
        <v>16</v>
      </c>
      <c r="J87" s="666">
        <v>16</v>
      </c>
      <c r="K87" s="666"/>
      <c r="L87" s="667"/>
      <c r="M87" s="668">
        <f t="shared" si="30"/>
        <v>29</v>
      </c>
      <c r="N87" s="669"/>
      <c r="O87" s="669"/>
      <c r="P87" s="669"/>
      <c r="Q87" s="670"/>
      <c r="R87" s="670">
        <v>2</v>
      </c>
      <c r="S87" s="670"/>
      <c r="T87" s="670"/>
      <c r="U87" s="670"/>
      <c r="V87" s="670"/>
      <c r="W87" s="675"/>
      <c r="X87" s="676"/>
      <c r="Y87" s="677"/>
    </row>
    <row r="88" spans="1:25" s="335" customFormat="1" ht="20.100000000000001" customHeight="1" thickBot="1" x14ac:dyDescent="0.3">
      <c r="A88" s="674">
        <v>3</v>
      </c>
      <c r="B88" s="659" t="s">
        <v>298</v>
      </c>
      <c r="C88" s="678"/>
      <c r="D88" s="679">
        <v>6</v>
      </c>
      <c r="E88" s="679"/>
      <c r="F88" s="680"/>
      <c r="G88" s="681">
        <v>1.5</v>
      </c>
      <c r="H88" s="664">
        <f t="shared" si="29"/>
        <v>45</v>
      </c>
      <c r="I88" s="665">
        <v>16</v>
      </c>
      <c r="J88" s="670">
        <v>16</v>
      </c>
      <c r="K88" s="670"/>
      <c r="L88" s="682"/>
      <c r="M88" s="668">
        <f t="shared" si="30"/>
        <v>29</v>
      </c>
      <c r="N88" s="669"/>
      <c r="O88" s="669"/>
      <c r="P88" s="669"/>
      <c r="Q88" s="670"/>
      <c r="R88" s="670"/>
      <c r="S88" s="670">
        <v>2</v>
      </c>
      <c r="T88" s="670"/>
      <c r="U88" s="670"/>
      <c r="V88" s="670"/>
      <c r="W88" s="683"/>
      <c r="X88" s="684"/>
      <c r="Y88" s="685"/>
    </row>
    <row r="89" spans="1:25" s="335" customFormat="1" ht="20.100000000000001" customHeight="1" thickBot="1" x14ac:dyDescent="0.3">
      <c r="A89" s="674">
        <v>4</v>
      </c>
      <c r="B89" s="659" t="s">
        <v>299</v>
      </c>
      <c r="C89" s="678"/>
      <c r="D89" s="679">
        <v>7.7</v>
      </c>
      <c r="E89" s="679"/>
      <c r="F89" s="680"/>
      <c r="G89" s="681">
        <v>3</v>
      </c>
      <c r="H89" s="664">
        <f t="shared" si="29"/>
        <v>90</v>
      </c>
      <c r="I89" s="665">
        <f>J89+K89+L89</f>
        <v>40</v>
      </c>
      <c r="J89" s="670">
        <v>28</v>
      </c>
      <c r="K89" s="670"/>
      <c r="L89" s="682">
        <v>12</v>
      </c>
      <c r="M89" s="668">
        <f t="shared" si="30"/>
        <v>50</v>
      </c>
      <c r="N89" s="669"/>
      <c r="O89" s="669"/>
      <c r="P89" s="669"/>
      <c r="Q89" s="670"/>
      <c r="R89" s="670"/>
      <c r="S89" s="670"/>
      <c r="T89" s="670">
        <v>3</v>
      </c>
      <c r="U89" s="670"/>
      <c r="V89" s="670"/>
      <c r="W89" s="683"/>
      <c r="X89" s="684"/>
      <c r="Y89" s="685"/>
    </row>
    <row r="90" spans="1:25" s="335" customFormat="1" ht="20.100000000000001" customHeight="1" thickBot="1" x14ac:dyDescent="0.3">
      <c r="A90" s="686">
        <v>5</v>
      </c>
      <c r="B90" s="687" t="s">
        <v>300</v>
      </c>
      <c r="C90" s="688"/>
      <c r="D90" s="689">
        <v>8</v>
      </c>
      <c r="E90" s="689"/>
      <c r="F90" s="690"/>
      <c r="G90" s="691">
        <v>1.5</v>
      </c>
      <c r="H90" s="692">
        <f t="shared" si="29"/>
        <v>45</v>
      </c>
      <c r="I90" s="693">
        <f>J90+K90+L90</f>
        <v>16</v>
      </c>
      <c r="J90" s="694">
        <v>16</v>
      </c>
      <c r="K90" s="694"/>
      <c r="L90" s="695"/>
      <c r="M90" s="668">
        <f t="shared" si="30"/>
        <v>29</v>
      </c>
      <c r="N90" s="669"/>
      <c r="O90" s="669"/>
      <c r="P90" s="669"/>
      <c r="Q90" s="670"/>
      <c r="R90" s="670"/>
      <c r="S90" s="670"/>
      <c r="T90" s="670"/>
      <c r="U90" s="670">
        <v>2</v>
      </c>
      <c r="V90" s="670"/>
      <c r="W90" s="683"/>
      <c r="X90" s="684"/>
      <c r="Y90" s="685"/>
    </row>
    <row r="91" spans="1:25" s="335" customFormat="1" ht="20.100000000000001" customHeight="1" x14ac:dyDescent="0.25">
      <c r="A91" s="696">
        <v>6</v>
      </c>
      <c r="B91" s="697" t="s">
        <v>301</v>
      </c>
      <c r="C91" s="698"/>
      <c r="D91" s="696">
        <v>9</v>
      </c>
      <c r="E91" s="696"/>
      <c r="F91" s="698"/>
      <c r="G91" s="699">
        <v>1.5</v>
      </c>
      <c r="H91" s="700">
        <f t="shared" si="29"/>
        <v>45</v>
      </c>
      <c r="I91" s="701">
        <v>18</v>
      </c>
      <c r="J91" s="702">
        <v>9</v>
      </c>
      <c r="K91" s="702"/>
      <c r="L91" s="702">
        <v>9</v>
      </c>
      <c r="M91" s="668">
        <f t="shared" si="30"/>
        <v>27</v>
      </c>
      <c r="N91" s="703"/>
      <c r="O91" s="703"/>
      <c r="P91" s="703"/>
      <c r="Q91" s="702"/>
      <c r="R91" s="702"/>
      <c r="S91" s="702"/>
      <c r="T91" s="702"/>
      <c r="U91" s="702"/>
      <c r="V91" s="702">
        <v>2</v>
      </c>
      <c r="W91" s="704"/>
      <c r="X91" s="705"/>
      <c r="Y91" s="706"/>
    </row>
    <row r="92" spans="1:25" s="335" customFormat="1" ht="20.100000000000001" customHeight="1" thickBot="1" x14ac:dyDescent="0.25">
      <c r="A92" s="2300" t="s">
        <v>302</v>
      </c>
      <c r="B92" s="2301"/>
      <c r="C92" s="2301"/>
      <c r="D92" s="2301"/>
      <c r="E92" s="2301"/>
      <c r="F92" s="2301"/>
      <c r="G92" s="707">
        <f>SUM(G86:G91)</f>
        <v>10</v>
      </c>
      <c r="H92" s="707">
        <f>SUM(H86:H91)</f>
        <v>300</v>
      </c>
      <c r="I92" s="707">
        <f>SUM(I86:I91)</f>
        <v>120</v>
      </c>
      <c r="J92" s="707">
        <f>SUM(J86:J91)</f>
        <v>95</v>
      </c>
      <c r="K92" s="707">
        <f>SUM(K86:K90)</f>
        <v>0</v>
      </c>
      <c r="L92" s="707">
        <f>SUM(L86:L91)</f>
        <v>25</v>
      </c>
      <c r="M92" s="707">
        <f>SUM(M86:M91)</f>
        <v>180</v>
      </c>
      <c r="N92" s="707"/>
      <c r="O92" s="707"/>
      <c r="P92" s="707"/>
      <c r="Q92" s="707">
        <f>SUM(Q86:Q90)</f>
        <v>1</v>
      </c>
      <c r="R92" s="707">
        <f>SUM(R86:R90)</f>
        <v>2</v>
      </c>
      <c r="S92" s="707">
        <f>SUM(S86:S90)</f>
        <v>2</v>
      </c>
      <c r="T92" s="707">
        <f>SUM(T86:T90)</f>
        <v>3</v>
      </c>
      <c r="U92" s="707">
        <f>SUM(U86:U90)</f>
        <v>2</v>
      </c>
      <c r="V92" s="707" t="s">
        <v>21</v>
      </c>
      <c r="W92" s="708"/>
      <c r="X92" s="709"/>
      <c r="Y92" s="710"/>
    </row>
    <row r="93" spans="1:25" s="20" customFormat="1" ht="20.100000000000001" customHeight="1" thickBot="1" x14ac:dyDescent="0.3">
      <c r="A93" s="711" t="s">
        <v>303</v>
      </c>
      <c r="B93" s="712" t="s">
        <v>304</v>
      </c>
      <c r="C93" s="713"/>
      <c r="D93" s="714">
        <v>4</v>
      </c>
      <c r="E93" s="714"/>
      <c r="F93" s="715"/>
      <c r="G93" s="716">
        <v>1</v>
      </c>
      <c r="H93" s="716">
        <f>G93*30</f>
        <v>30</v>
      </c>
      <c r="I93" s="717">
        <f>J93+K93+L93</f>
        <v>14</v>
      </c>
      <c r="J93" s="718">
        <v>10</v>
      </c>
      <c r="K93" s="718"/>
      <c r="L93" s="718">
        <v>4</v>
      </c>
      <c r="M93" s="719">
        <f>H93-I93</f>
        <v>16</v>
      </c>
      <c r="N93" s="720"/>
      <c r="O93" s="721"/>
      <c r="P93" s="722"/>
      <c r="Q93" s="717">
        <v>1</v>
      </c>
      <c r="R93" s="718"/>
      <c r="S93" s="719"/>
      <c r="T93" s="723"/>
      <c r="U93" s="718"/>
      <c r="V93" s="719"/>
      <c r="W93" s="708"/>
      <c r="X93" s="724"/>
      <c r="Y93" s="725"/>
    </row>
    <row r="94" spans="1:25" s="20" customFormat="1" ht="20.100000000000001" customHeight="1" thickBot="1" x14ac:dyDescent="0.3">
      <c r="A94" s="711" t="s">
        <v>305</v>
      </c>
      <c r="B94" s="726" t="s">
        <v>306</v>
      </c>
      <c r="C94" s="713"/>
      <c r="D94" s="714">
        <v>4</v>
      </c>
      <c r="E94" s="714"/>
      <c r="F94" s="715"/>
      <c r="G94" s="727">
        <v>1</v>
      </c>
      <c r="H94" s="727">
        <f>G94*30</f>
        <v>30</v>
      </c>
      <c r="I94" s="728">
        <f>J94+K94+L94</f>
        <v>14</v>
      </c>
      <c r="J94" s="729">
        <v>10</v>
      </c>
      <c r="K94" s="729"/>
      <c r="L94" s="729">
        <v>4</v>
      </c>
      <c r="M94" s="719">
        <f>H94-I94</f>
        <v>16</v>
      </c>
      <c r="N94" s="720"/>
      <c r="O94" s="721"/>
      <c r="P94" s="722"/>
      <c r="Q94" s="717">
        <v>1</v>
      </c>
      <c r="R94" s="718"/>
      <c r="S94" s="719"/>
      <c r="T94" s="723"/>
      <c r="U94" s="718"/>
      <c r="V94" s="719"/>
      <c r="W94" s="730"/>
      <c r="X94" s="731"/>
      <c r="Y94" s="732"/>
    </row>
    <row r="95" spans="1:25" s="20" customFormat="1" ht="20.100000000000001" customHeight="1" thickBot="1" x14ac:dyDescent="0.3">
      <c r="A95" s="733" t="s">
        <v>307</v>
      </c>
      <c r="B95" s="734" t="s">
        <v>308</v>
      </c>
      <c r="C95" s="735"/>
      <c r="D95" s="736">
        <v>8</v>
      </c>
      <c r="E95" s="737"/>
      <c r="F95" s="738"/>
      <c r="G95" s="739">
        <v>1.5</v>
      </c>
      <c r="H95" s="740">
        <v>45</v>
      </c>
      <c r="I95" s="740">
        <v>16</v>
      </c>
      <c r="J95" s="736">
        <v>16</v>
      </c>
      <c r="K95" s="736"/>
      <c r="L95" s="736"/>
      <c r="M95" s="737">
        <v>29</v>
      </c>
      <c r="N95" s="741"/>
      <c r="O95" s="735"/>
      <c r="P95" s="742"/>
      <c r="Q95" s="739"/>
      <c r="R95" s="736"/>
      <c r="S95" s="743"/>
      <c r="T95" s="743"/>
      <c r="U95" s="736">
        <v>2</v>
      </c>
      <c r="V95" s="737"/>
      <c r="W95" s="338"/>
      <c r="X95" s="338"/>
      <c r="Y95" s="338"/>
    </row>
    <row r="96" spans="1:25" s="20" customFormat="1" ht="20.100000000000001" customHeight="1" thickBot="1" x14ac:dyDescent="0.3">
      <c r="A96" s="733" t="s">
        <v>309</v>
      </c>
      <c r="B96" s="744" t="s">
        <v>41</v>
      </c>
      <c r="C96" s="745"/>
      <c r="D96" s="740">
        <v>5</v>
      </c>
      <c r="E96" s="746"/>
      <c r="F96" s="747"/>
      <c r="G96" s="748">
        <v>1.5</v>
      </c>
      <c r="H96" s="740">
        <v>45</v>
      </c>
      <c r="I96" s="740">
        <v>16</v>
      </c>
      <c r="J96" s="740">
        <v>16</v>
      </c>
      <c r="K96" s="740"/>
      <c r="L96" s="740"/>
      <c r="M96" s="746">
        <v>29</v>
      </c>
      <c r="N96" s="749"/>
      <c r="O96" s="745"/>
      <c r="P96" s="750"/>
      <c r="Q96" s="748"/>
      <c r="R96" s="740">
        <v>2</v>
      </c>
      <c r="S96" s="740"/>
      <c r="T96" s="740"/>
      <c r="U96" s="740"/>
      <c r="V96" s="746"/>
      <c r="W96" s="338"/>
      <c r="X96" s="338"/>
      <c r="Y96" s="338"/>
    </row>
    <row r="97" spans="1:25" s="20" customFormat="1" ht="20.100000000000001" customHeight="1" thickBot="1" x14ac:dyDescent="0.3">
      <c r="A97" s="733" t="s">
        <v>310</v>
      </c>
      <c r="B97" s="751" t="s">
        <v>311</v>
      </c>
      <c r="C97" s="745"/>
      <c r="D97" s="740"/>
      <c r="E97" s="746"/>
      <c r="F97" s="747"/>
      <c r="G97" s="752">
        <f>6.5+G103</f>
        <v>8</v>
      </c>
      <c r="H97" s="753">
        <f>195+H103</f>
        <v>240</v>
      </c>
      <c r="I97" s="753">
        <f>78+I103</f>
        <v>96</v>
      </c>
      <c r="J97" s="753"/>
      <c r="K97" s="753"/>
      <c r="L97" s="753">
        <f>78+L103</f>
        <v>96</v>
      </c>
      <c r="M97" s="753">
        <f>117+M103</f>
        <v>144</v>
      </c>
      <c r="N97" s="745"/>
      <c r="O97" s="745"/>
      <c r="P97" s="750"/>
      <c r="Q97" s="748"/>
      <c r="R97" s="740"/>
      <c r="S97" s="740"/>
      <c r="T97" s="740"/>
      <c r="U97" s="740"/>
      <c r="V97" s="750"/>
      <c r="W97" s="338"/>
      <c r="X97" s="338"/>
      <c r="Y97" s="338"/>
    </row>
    <row r="98" spans="1:25" s="20" customFormat="1" ht="20.100000000000001" customHeight="1" thickBot="1" x14ac:dyDescent="0.3">
      <c r="A98" s="733" t="s">
        <v>312</v>
      </c>
      <c r="B98" s="754" t="s">
        <v>311</v>
      </c>
      <c r="C98" s="745"/>
      <c r="D98" s="755">
        <v>4</v>
      </c>
      <c r="E98" s="746"/>
      <c r="F98" s="747"/>
      <c r="G98" s="748">
        <v>1</v>
      </c>
      <c r="H98" s="740">
        <v>30</v>
      </c>
      <c r="I98" s="740">
        <v>14</v>
      </c>
      <c r="J98" s="740"/>
      <c r="K98" s="740"/>
      <c r="L98" s="740">
        <v>14</v>
      </c>
      <c r="M98" s="746">
        <v>16</v>
      </c>
      <c r="N98" s="749"/>
      <c r="O98" s="745"/>
      <c r="P98" s="750"/>
      <c r="Q98" s="748">
        <v>1</v>
      </c>
      <c r="R98" s="740"/>
      <c r="S98" s="740"/>
      <c r="T98" s="740"/>
      <c r="U98" s="740"/>
      <c r="V98" s="746"/>
      <c r="W98" s="338"/>
      <c r="X98" s="338"/>
      <c r="Y98" s="338"/>
    </row>
    <row r="99" spans="1:25" s="20" customFormat="1" ht="20.100000000000001" customHeight="1" thickBot="1" x14ac:dyDescent="0.3">
      <c r="A99" s="756" t="s">
        <v>313</v>
      </c>
      <c r="B99" s="757" t="s">
        <v>311</v>
      </c>
      <c r="C99" s="758"/>
      <c r="D99" s="759"/>
      <c r="E99" s="760"/>
      <c r="F99" s="761"/>
      <c r="G99" s="762">
        <v>1.5</v>
      </c>
      <c r="H99" s="759">
        <v>45</v>
      </c>
      <c r="I99" s="759">
        <v>16</v>
      </c>
      <c r="J99" s="759"/>
      <c r="K99" s="759"/>
      <c r="L99" s="759">
        <v>16</v>
      </c>
      <c r="M99" s="760">
        <v>29</v>
      </c>
      <c r="N99" s="763"/>
      <c r="O99" s="758"/>
      <c r="P99" s="764"/>
      <c r="Q99" s="762"/>
      <c r="R99" s="759">
        <v>2</v>
      </c>
      <c r="S99" s="759"/>
      <c r="T99" s="759"/>
      <c r="U99" s="759"/>
      <c r="V99" s="760"/>
      <c r="W99" s="765"/>
      <c r="X99" s="765"/>
      <c r="Y99" s="765"/>
    </row>
    <row r="100" spans="1:25" s="20" customFormat="1" ht="20.100000000000001" customHeight="1" thickBot="1" x14ac:dyDescent="0.3">
      <c r="A100" s="756" t="s">
        <v>314</v>
      </c>
      <c r="B100" s="757" t="s">
        <v>311</v>
      </c>
      <c r="C100" s="758"/>
      <c r="D100" s="759">
        <v>6</v>
      </c>
      <c r="E100" s="760"/>
      <c r="F100" s="761"/>
      <c r="G100" s="762">
        <v>1.5</v>
      </c>
      <c r="H100" s="759">
        <v>45</v>
      </c>
      <c r="I100" s="759">
        <v>16</v>
      </c>
      <c r="J100" s="759"/>
      <c r="K100" s="759"/>
      <c r="L100" s="759">
        <v>16</v>
      </c>
      <c r="M100" s="760">
        <f>H100-I100</f>
        <v>29</v>
      </c>
      <c r="N100" s="763"/>
      <c r="O100" s="758"/>
      <c r="P100" s="764"/>
      <c r="Q100" s="762"/>
      <c r="R100" s="759"/>
      <c r="S100" s="759">
        <v>2</v>
      </c>
      <c r="T100" s="759"/>
      <c r="U100" s="759"/>
      <c r="V100" s="760"/>
      <c r="W100" s="765"/>
      <c r="X100" s="765"/>
      <c r="Y100" s="765"/>
    </row>
    <row r="101" spans="1:25" s="20" customFormat="1" ht="20.100000000000001" customHeight="1" thickBot="1" x14ac:dyDescent="0.3">
      <c r="A101" s="756" t="s">
        <v>315</v>
      </c>
      <c r="B101" s="757" t="s">
        <v>311</v>
      </c>
      <c r="C101" s="758"/>
      <c r="D101" s="759">
        <v>7</v>
      </c>
      <c r="E101" s="760"/>
      <c r="F101" s="761"/>
      <c r="G101" s="762">
        <v>1.5</v>
      </c>
      <c r="H101" s="759">
        <v>45</v>
      </c>
      <c r="I101" s="759">
        <v>20</v>
      </c>
      <c r="J101" s="759"/>
      <c r="K101" s="759"/>
      <c r="L101" s="759">
        <v>20</v>
      </c>
      <c r="M101" s="760">
        <v>25</v>
      </c>
      <c r="N101" s="763"/>
      <c r="O101" s="758"/>
      <c r="P101" s="764"/>
      <c r="Q101" s="762"/>
      <c r="R101" s="759"/>
      <c r="S101" s="759"/>
      <c r="T101" s="759">
        <v>1.5</v>
      </c>
      <c r="U101" s="759"/>
      <c r="V101" s="760"/>
      <c r="W101" s="765"/>
      <c r="X101" s="765"/>
      <c r="Y101" s="765"/>
    </row>
    <row r="102" spans="1:25" s="20" customFormat="1" ht="20.100000000000001" customHeight="1" thickBot="1" x14ac:dyDescent="0.3">
      <c r="A102" s="756" t="s">
        <v>316</v>
      </c>
      <c r="B102" s="757" t="s">
        <v>311</v>
      </c>
      <c r="C102" s="758"/>
      <c r="D102" s="759"/>
      <c r="E102" s="760"/>
      <c r="F102" s="761"/>
      <c r="G102" s="762">
        <v>1.5</v>
      </c>
      <c r="H102" s="759">
        <v>45</v>
      </c>
      <c r="I102" s="759">
        <v>16</v>
      </c>
      <c r="J102" s="759"/>
      <c r="K102" s="759"/>
      <c r="L102" s="759">
        <v>16</v>
      </c>
      <c r="M102" s="760">
        <v>29</v>
      </c>
      <c r="N102" s="763"/>
      <c r="O102" s="758"/>
      <c r="P102" s="764"/>
      <c r="Q102" s="762"/>
      <c r="R102" s="759"/>
      <c r="S102" s="759"/>
      <c r="T102" s="759"/>
      <c r="U102" s="759">
        <v>2</v>
      </c>
      <c r="V102" s="760"/>
      <c r="W102" s="765"/>
      <c r="X102" s="765"/>
      <c r="Y102" s="765"/>
    </row>
    <row r="103" spans="1:25" s="20" customFormat="1" ht="20.100000000000001" customHeight="1" thickBot="1" x14ac:dyDescent="0.3">
      <c r="A103" s="756" t="s">
        <v>317</v>
      </c>
      <c r="B103" s="766" t="s">
        <v>311</v>
      </c>
      <c r="C103" s="767"/>
      <c r="D103" s="768">
        <v>9</v>
      </c>
      <c r="E103" s="769"/>
      <c r="F103" s="770"/>
      <c r="G103" s="771">
        <v>1.5</v>
      </c>
      <c r="H103" s="768">
        <v>45</v>
      </c>
      <c r="I103" s="768">
        <v>18</v>
      </c>
      <c r="J103" s="768"/>
      <c r="K103" s="768"/>
      <c r="L103" s="768">
        <v>18</v>
      </c>
      <c r="M103" s="769">
        <v>27</v>
      </c>
      <c r="N103" s="772"/>
      <c r="O103" s="767"/>
      <c r="P103" s="773"/>
      <c r="Q103" s="771"/>
      <c r="R103" s="768"/>
      <c r="S103" s="768"/>
      <c r="T103" s="768"/>
      <c r="U103" s="768"/>
      <c r="V103" s="769">
        <v>2</v>
      </c>
      <c r="W103" s="765"/>
      <c r="X103" s="765"/>
      <c r="Y103" s="765"/>
    </row>
    <row r="104" spans="1:25" s="20" customFormat="1" ht="20.100000000000001" customHeight="1" thickBot="1" x14ac:dyDescent="0.3">
      <c r="A104" s="774" t="s">
        <v>318</v>
      </c>
      <c r="B104" s="775" t="s">
        <v>128</v>
      </c>
      <c r="C104" s="776"/>
      <c r="D104" s="768">
        <v>6</v>
      </c>
      <c r="E104" s="769"/>
      <c r="F104" s="777"/>
      <c r="G104" s="771">
        <v>1.5</v>
      </c>
      <c r="H104" s="768">
        <f>G104*30</f>
        <v>45</v>
      </c>
      <c r="I104" s="768">
        <v>16</v>
      </c>
      <c r="J104" s="768">
        <v>16</v>
      </c>
      <c r="K104" s="768"/>
      <c r="L104" s="768"/>
      <c r="M104" s="769">
        <f>H104-I104</f>
        <v>29</v>
      </c>
      <c r="N104" s="778"/>
      <c r="O104" s="776"/>
      <c r="P104" s="779"/>
      <c r="Q104" s="771"/>
      <c r="R104" s="768"/>
      <c r="S104" s="768">
        <v>2</v>
      </c>
      <c r="T104" s="768"/>
      <c r="U104" s="768"/>
      <c r="V104" s="769"/>
      <c r="W104" s="765"/>
      <c r="X104" s="765"/>
      <c r="Y104" s="765"/>
    </row>
    <row r="105" spans="1:25" s="20" customFormat="1" ht="20.100000000000001" customHeight="1" thickBot="1" x14ac:dyDescent="0.3">
      <c r="A105" s="774" t="s">
        <v>319</v>
      </c>
      <c r="B105" s="780" t="s">
        <v>118</v>
      </c>
      <c r="C105" s="781"/>
      <c r="D105" s="782">
        <v>8</v>
      </c>
      <c r="E105" s="782"/>
      <c r="F105" s="783"/>
      <c r="G105" s="784">
        <v>1.5</v>
      </c>
      <c r="H105" s="785">
        <f>G105*30</f>
        <v>45</v>
      </c>
      <c r="I105" s="786">
        <v>27</v>
      </c>
      <c r="J105" s="668">
        <v>16</v>
      </c>
      <c r="K105" s="668"/>
      <c r="L105" s="668"/>
      <c r="M105" s="787">
        <v>29</v>
      </c>
      <c r="N105" s="781"/>
      <c r="O105" s="782"/>
      <c r="P105" s="783"/>
      <c r="Q105" s="788"/>
      <c r="R105" s="668"/>
      <c r="S105" s="787"/>
      <c r="T105" s="789"/>
      <c r="U105" s="790">
        <v>1.5</v>
      </c>
      <c r="V105" s="760"/>
      <c r="W105" s="765"/>
      <c r="X105" s="765"/>
      <c r="Y105" s="765"/>
    </row>
    <row r="106" spans="1:25" s="20" customFormat="1" ht="20.100000000000001" customHeight="1" thickBot="1" x14ac:dyDescent="0.3">
      <c r="A106" s="774" t="s">
        <v>320</v>
      </c>
      <c r="B106" s="791" t="s">
        <v>321</v>
      </c>
      <c r="C106" s="792"/>
      <c r="D106" s="759">
        <v>7</v>
      </c>
      <c r="E106" s="760"/>
      <c r="F106" s="793"/>
      <c r="G106" s="762">
        <v>1.5</v>
      </c>
      <c r="H106" s="759">
        <v>45</v>
      </c>
      <c r="I106" s="759">
        <v>20</v>
      </c>
      <c r="J106" s="759">
        <v>14</v>
      </c>
      <c r="K106" s="759"/>
      <c r="L106" s="759">
        <v>6</v>
      </c>
      <c r="M106" s="760">
        <v>25</v>
      </c>
      <c r="N106" s="794"/>
      <c r="O106" s="792"/>
      <c r="P106" s="795"/>
      <c r="Q106" s="762"/>
      <c r="R106" s="759"/>
      <c r="S106" s="759"/>
      <c r="T106" s="759">
        <v>1.5</v>
      </c>
      <c r="U106" s="759"/>
      <c r="V106" s="760"/>
      <c r="W106" s="765"/>
      <c r="X106" s="765"/>
      <c r="Y106" s="765"/>
    </row>
    <row r="107" spans="1:25" s="20" customFormat="1" ht="20.100000000000001" customHeight="1" thickBot="1" x14ac:dyDescent="0.3">
      <c r="A107" s="774" t="s">
        <v>322</v>
      </c>
      <c r="B107" s="796" t="s">
        <v>53</v>
      </c>
      <c r="C107" s="792"/>
      <c r="D107" s="759">
        <v>7</v>
      </c>
      <c r="E107" s="760"/>
      <c r="F107" s="793"/>
      <c r="G107" s="762">
        <v>1.5</v>
      </c>
      <c r="H107" s="759">
        <v>45</v>
      </c>
      <c r="I107" s="759">
        <v>20</v>
      </c>
      <c r="J107" s="759">
        <v>14</v>
      </c>
      <c r="K107" s="759"/>
      <c r="L107" s="759">
        <v>6</v>
      </c>
      <c r="M107" s="760">
        <v>25</v>
      </c>
      <c r="N107" s="794"/>
      <c r="O107" s="792"/>
      <c r="P107" s="795"/>
      <c r="Q107" s="762"/>
      <c r="R107" s="759"/>
      <c r="S107" s="759"/>
      <c r="T107" s="759">
        <v>1.5</v>
      </c>
      <c r="U107" s="759"/>
      <c r="V107" s="760"/>
      <c r="W107" s="765"/>
      <c r="X107" s="765"/>
      <c r="Y107" s="765"/>
    </row>
    <row r="108" spans="1:25" s="20" customFormat="1" ht="20.100000000000001" customHeight="1" thickBot="1" x14ac:dyDescent="0.3">
      <c r="A108" s="774" t="s">
        <v>323</v>
      </c>
      <c r="B108" s="796" t="s">
        <v>324</v>
      </c>
      <c r="C108" s="792"/>
      <c r="D108" s="759">
        <v>7</v>
      </c>
      <c r="E108" s="760"/>
      <c r="F108" s="793"/>
      <c r="G108" s="762">
        <v>1.5</v>
      </c>
      <c r="H108" s="759">
        <v>45</v>
      </c>
      <c r="I108" s="759">
        <v>20</v>
      </c>
      <c r="J108" s="759">
        <v>14</v>
      </c>
      <c r="K108" s="759"/>
      <c r="L108" s="759">
        <v>6</v>
      </c>
      <c r="M108" s="760">
        <v>25</v>
      </c>
      <c r="N108" s="794"/>
      <c r="O108" s="792"/>
      <c r="P108" s="795"/>
      <c r="Q108" s="762"/>
      <c r="R108" s="759"/>
      <c r="S108" s="759"/>
      <c r="T108" s="759">
        <v>1.5</v>
      </c>
      <c r="U108" s="758"/>
      <c r="V108" s="764"/>
      <c r="W108" s="765"/>
      <c r="X108" s="765"/>
      <c r="Y108" s="765"/>
    </row>
    <row r="109" spans="1:25" s="20" customFormat="1" ht="20.100000000000001" customHeight="1" x14ac:dyDescent="0.25">
      <c r="A109" s="774" t="s">
        <v>325</v>
      </c>
      <c r="B109" s="797" t="s">
        <v>105</v>
      </c>
      <c r="C109" s="798"/>
      <c r="D109" s="799">
        <v>6</v>
      </c>
      <c r="E109" s="800"/>
      <c r="F109" s="801"/>
      <c r="G109" s="802">
        <v>1.5</v>
      </c>
      <c r="H109" s="799">
        <f>30*G109</f>
        <v>45</v>
      </c>
      <c r="I109" s="799">
        <v>16</v>
      </c>
      <c r="J109" s="799">
        <v>16</v>
      </c>
      <c r="K109" s="799"/>
      <c r="L109" s="799"/>
      <c r="M109" s="800">
        <v>29</v>
      </c>
      <c r="N109" s="803"/>
      <c r="O109" s="798"/>
      <c r="P109" s="804"/>
      <c r="Q109" s="802"/>
      <c r="R109" s="799"/>
      <c r="S109" s="799">
        <v>2</v>
      </c>
      <c r="T109" s="799"/>
      <c r="U109" s="799"/>
      <c r="V109" s="800"/>
      <c r="W109" s="765"/>
      <c r="X109" s="765"/>
      <c r="Y109" s="765"/>
    </row>
    <row r="110" spans="1:25" s="20" customFormat="1" ht="20.100000000000001" customHeight="1" x14ac:dyDescent="0.25">
      <c r="A110" s="774" t="s">
        <v>326</v>
      </c>
      <c r="B110" s="805" t="s">
        <v>120</v>
      </c>
      <c r="C110" s="806"/>
      <c r="D110" s="701">
        <v>9</v>
      </c>
      <c r="E110" s="701"/>
      <c r="F110" s="807"/>
      <c r="G110" s="701">
        <v>1.5</v>
      </c>
      <c r="H110" s="701">
        <v>45</v>
      </c>
      <c r="I110" s="701">
        <v>18</v>
      </c>
      <c r="J110" s="701">
        <v>9</v>
      </c>
      <c r="K110" s="701"/>
      <c r="L110" s="701">
        <v>9</v>
      </c>
      <c r="M110" s="701">
        <v>27</v>
      </c>
      <c r="N110" s="806"/>
      <c r="O110" s="806"/>
      <c r="P110" s="806"/>
      <c r="Q110" s="701"/>
      <c r="R110" s="701"/>
      <c r="S110" s="701"/>
      <c r="T110" s="701"/>
      <c r="U110" s="701"/>
      <c r="V110" s="808">
        <v>2</v>
      </c>
      <c r="W110" s="765"/>
      <c r="X110" s="765"/>
      <c r="Y110" s="765"/>
    </row>
    <row r="111" spans="1:25" s="20" customFormat="1" ht="20.100000000000001" customHeight="1" x14ac:dyDescent="0.25">
      <c r="A111" s="809" t="s">
        <v>327</v>
      </c>
      <c r="B111" s="810" t="s">
        <v>328</v>
      </c>
      <c r="C111" s="811"/>
      <c r="D111" s="812">
        <v>9</v>
      </c>
      <c r="E111" s="812"/>
      <c r="F111" s="813"/>
      <c r="G111" s="812">
        <v>1.5</v>
      </c>
      <c r="H111" s="812">
        <v>45</v>
      </c>
      <c r="I111" s="812">
        <v>18</v>
      </c>
      <c r="J111" s="812">
        <v>9</v>
      </c>
      <c r="K111" s="812"/>
      <c r="L111" s="812">
        <v>9</v>
      </c>
      <c r="M111" s="812">
        <v>27</v>
      </c>
      <c r="N111" s="811"/>
      <c r="O111" s="811"/>
      <c r="P111" s="811"/>
      <c r="Q111" s="812"/>
      <c r="R111" s="812"/>
      <c r="S111" s="812"/>
      <c r="T111" s="812"/>
      <c r="U111" s="812"/>
      <c r="V111" s="812">
        <v>2</v>
      </c>
      <c r="W111" s="814"/>
      <c r="X111" s="814"/>
      <c r="Y111" s="814"/>
    </row>
    <row r="112" spans="1:25" s="20" customFormat="1" ht="20.100000000000001" customHeight="1" thickBot="1" x14ac:dyDescent="0.3">
      <c r="A112" s="815" t="s">
        <v>329</v>
      </c>
      <c r="B112" s="816" t="s">
        <v>49</v>
      </c>
      <c r="C112" s="765"/>
      <c r="D112" s="765">
        <v>9</v>
      </c>
      <c r="E112" s="765"/>
      <c r="F112" s="817"/>
      <c r="G112" s="701">
        <v>1.5</v>
      </c>
      <c r="H112" s="701">
        <v>45</v>
      </c>
      <c r="I112" s="701">
        <v>18</v>
      </c>
      <c r="J112" s="701">
        <v>9</v>
      </c>
      <c r="K112" s="701"/>
      <c r="L112" s="701">
        <v>9</v>
      </c>
      <c r="M112" s="701">
        <v>27</v>
      </c>
      <c r="N112" s="806"/>
      <c r="O112" s="806"/>
      <c r="P112" s="806"/>
      <c r="Q112" s="701"/>
      <c r="R112" s="701"/>
      <c r="S112" s="701"/>
      <c r="T112" s="701"/>
      <c r="U112" s="701"/>
      <c r="V112" s="701">
        <v>2</v>
      </c>
      <c r="W112" s="765"/>
      <c r="X112" s="765"/>
      <c r="Y112" s="765"/>
    </row>
    <row r="113" spans="1:25" s="20" customFormat="1" ht="20.100000000000001" customHeight="1" thickBot="1" x14ac:dyDescent="0.3">
      <c r="A113" s="815" t="s">
        <v>330</v>
      </c>
      <c r="B113" s="816" t="s">
        <v>54</v>
      </c>
      <c r="C113" s="765"/>
      <c r="D113" s="765">
        <v>5</v>
      </c>
      <c r="E113" s="765"/>
      <c r="F113" s="817"/>
      <c r="G113" s="818">
        <v>1.5</v>
      </c>
      <c r="H113" s="759">
        <v>45</v>
      </c>
      <c r="I113" s="759">
        <v>16</v>
      </c>
      <c r="J113" s="819">
        <v>16</v>
      </c>
      <c r="K113" s="819"/>
      <c r="L113" s="819"/>
      <c r="M113" s="820">
        <v>29</v>
      </c>
      <c r="N113" s="821"/>
      <c r="O113" s="822"/>
      <c r="P113" s="823"/>
      <c r="Q113" s="818"/>
      <c r="R113" s="819">
        <v>2</v>
      </c>
      <c r="S113" s="824"/>
      <c r="T113" s="824"/>
      <c r="U113" s="825"/>
      <c r="V113" s="820"/>
      <c r="W113" s="765"/>
      <c r="X113" s="765"/>
      <c r="Y113" s="765"/>
    </row>
    <row r="114" spans="1:25" s="20" customFormat="1" ht="20.100000000000001" hidden="1" customHeight="1" x14ac:dyDescent="0.2">
      <c r="A114" s="214"/>
      <c r="B114" s="217"/>
      <c r="C114" s="16"/>
      <c r="D114" s="16"/>
      <c r="E114" s="16"/>
      <c r="F114" s="17"/>
      <c r="G114" s="12"/>
      <c r="H114" s="40"/>
      <c r="I114" s="216"/>
      <c r="J114" s="16"/>
      <c r="K114" s="16"/>
      <c r="L114" s="16"/>
      <c r="M114" s="144"/>
      <c r="N114" s="77"/>
      <c r="O114" s="18"/>
      <c r="P114" s="18"/>
      <c r="Q114" s="18"/>
      <c r="R114" s="18"/>
      <c r="S114" s="18"/>
      <c r="T114" s="18"/>
      <c r="U114" s="18"/>
      <c r="V114" s="19"/>
      <c r="W114" s="19"/>
      <c r="X114" s="19"/>
      <c r="Y114" s="67"/>
    </row>
    <row r="115" spans="1:25" s="20" customFormat="1" ht="20.100000000000001" hidden="1" customHeight="1" x14ac:dyDescent="0.2">
      <c r="A115" s="214"/>
      <c r="B115" s="215"/>
      <c r="C115" s="16"/>
      <c r="D115" s="16"/>
      <c r="E115" s="16"/>
      <c r="F115" s="17"/>
      <c r="G115" s="131"/>
      <c r="H115" s="40"/>
      <c r="I115" s="213"/>
      <c r="J115" s="38"/>
      <c r="K115" s="38"/>
      <c r="L115" s="38"/>
      <c r="M115" s="143"/>
      <c r="N115" s="140"/>
      <c r="O115" s="66"/>
      <c r="P115" s="66"/>
      <c r="Q115" s="66"/>
      <c r="R115" s="66"/>
      <c r="S115" s="66"/>
      <c r="T115" s="66"/>
      <c r="U115" s="66"/>
      <c r="V115" s="134"/>
      <c r="W115" s="134"/>
      <c r="X115" s="134"/>
      <c r="Y115" s="135"/>
    </row>
    <row r="116" spans="1:25" s="20" customFormat="1" ht="20.100000000000001" hidden="1" customHeight="1" x14ac:dyDescent="0.2">
      <c r="A116" s="214"/>
      <c r="B116" s="219"/>
      <c r="C116" s="38"/>
      <c r="D116" s="38"/>
      <c r="E116" s="143"/>
      <c r="F116" s="137"/>
      <c r="G116" s="61"/>
      <c r="H116" s="40"/>
      <c r="I116" s="64"/>
      <c r="J116" s="58"/>
      <c r="K116" s="58"/>
      <c r="L116" s="58"/>
      <c r="M116" s="220"/>
      <c r="N116" s="141"/>
      <c r="O116" s="128"/>
      <c r="P116" s="128"/>
      <c r="Q116" s="128"/>
      <c r="R116" s="128"/>
      <c r="S116" s="128"/>
      <c r="T116" s="128"/>
      <c r="U116" s="128"/>
      <c r="V116" s="136"/>
      <c r="W116" s="136"/>
      <c r="X116" s="136"/>
      <c r="Y116" s="142"/>
    </row>
    <row r="117" spans="1:25" s="20" customFormat="1" ht="20.100000000000001" hidden="1" customHeight="1" x14ac:dyDescent="0.2">
      <c r="A117" s="214"/>
      <c r="B117" s="221"/>
      <c r="C117" s="132"/>
      <c r="D117" s="132"/>
      <c r="E117" s="294"/>
      <c r="F117" s="138"/>
      <c r="G117" s="139"/>
      <c r="H117" s="40"/>
      <c r="I117" s="64"/>
      <c r="J117" s="58"/>
      <c r="K117" s="58"/>
      <c r="L117" s="58"/>
      <c r="M117" s="220"/>
      <c r="N117" s="141"/>
      <c r="O117" s="128"/>
      <c r="P117" s="128"/>
      <c r="Q117" s="128"/>
      <c r="R117" s="128"/>
      <c r="S117" s="128"/>
      <c r="T117" s="128"/>
      <c r="U117" s="128"/>
      <c r="V117" s="136"/>
      <c r="W117" s="136"/>
      <c r="X117" s="136"/>
      <c r="Y117" s="142"/>
    </row>
    <row r="118" spans="1:25" s="20" customFormat="1" ht="20.100000000000001" hidden="1" customHeight="1" x14ac:dyDescent="0.2">
      <c r="A118" s="305"/>
      <c r="B118" s="306"/>
      <c r="C118" s="307"/>
      <c r="D118" s="307"/>
      <c r="E118" s="308"/>
      <c r="F118" s="309"/>
      <c r="G118" s="310"/>
      <c r="H118" s="127"/>
      <c r="I118" s="311"/>
      <c r="J118" s="145"/>
      <c r="K118" s="145"/>
      <c r="L118" s="145"/>
      <c r="M118" s="312"/>
      <c r="N118" s="313"/>
      <c r="O118" s="314"/>
      <c r="P118" s="314"/>
      <c r="Q118" s="314"/>
      <c r="R118" s="314"/>
      <c r="S118" s="314"/>
      <c r="T118" s="314"/>
      <c r="U118" s="314"/>
      <c r="V118" s="315"/>
      <c r="W118" s="315"/>
      <c r="X118" s="315"/>
      <c r="Y118" s="330"/>
    </row>
    <row r="119" spans="1:25" s="20" customFormat="1" ht="20.100000000000001" hidden="1" customHeight="1" thickBot="1" x14ac:dyDescent="0.25">
      <c r="A119" s="218"/>
      <c r="B119" s="316"/>
      <c r="C119" s="145"/>
      <c r="D119" s="145"/>
      <c r="E119" s="145"/>
      <c r="F119" s="317"/>
      <c r="G119" s="318"/>
      <c r="H119" s="145"/>
      <c r="I119" s="311"/>
      <c r="J119" s="145"/>
      <c r="K119" s="145"/>
      <c r="L119" s="145"/>
      <c r="M119" s="312"/>
      <c r="N119" s="331"/>
      <c r="O119" s="332"/>
      <c r="P119" s="332"/>
      <c r="Q119" s="332"/>
      <c r="R119" s="332"/>
      <c r="S119" s="332"/>
      <c r="T119" s="332"/>
      <c r="U119" s="332"/>
      <c r="V119" s="333"/>
      <c r="W119" s="333"/>
      <c r="X119" s="333"/>
      <c r="Y119" s="334"/>
    </row>
    <row r="120" spans="1:25" s="27" customFormat="1" ht="20.100000000000001" customHeight="1" thickBot="1" x14ac:dyDescent="0.25">
      <c r="A120" s="2302" t="s">
        <v>222</v>
      </c>
      <c r="B120" s="2303"/>
      <c r="C120" s="2303"/>
      <c r="D120" s="2303"/>
      <c r="E120" s="2303"/>
      <c r="F120" s="2303"/>
      <c r="G120" s="2303"/>
      <c r="H120" s="2303"/>
      <c r="I120" s="2303"/>
      <c r="J120" s="2303"/>
      <c r="K120" s="2303"/>
      <c r="L120" s="2303"/>
      <c r="M120" s="2303"/>
      <c r="N120" s="2304"/>
      <c r="O120" s="2304"/>
      <c r="P120" s="2304"/>
      <c r="Q120" s="2304"/>
      <c r="R120" s="2304"/>
      <c r="S120" s="2304"/>
      <c r="T120" s="2304"/>
      <c r="U120" s="2304"/>
      <c r="V120" s="2304"/>
      <c r="W120" s="2304"/>
      <c r="X120" s="2304"/>
      <c r="Y120" s="2305"/>
    </row>
    <row r="121" spans="1:25" s="27" customFormat="1" ht="37.5" customHeight="1" x14ac:dyDescent="0.2">
      <c r="A121" s="300" t="s">
        <v>212</v>
      </c>
      <c r="B121" s="298" t="s">
        <v>108</v>
      </c>
      <c r="C121" s="63">
        <v>10</v>
      </c>
      <c r="D121" s="16"/>
      <c r="E121" s="16"/>
      <c r="F121" s="16"/>
      <c r="G121" s="606">
        <v>3</v>
      </c>
      <c r="H121" s="58">
        <f>G121*30</f>
        <v>90</v>
      </c>
      <c r="I121" s="269">
        <f>J121+K121+L121</f>
        <v>45</v>
      </c>
      <c r="J121" s="16">
        <v>30</v>
      </c>
      <c r="K121" s="16"/>
      <c r="L121" s="16">
        <v>15</v>
      </c>
      <c r="M121" s="144">
        <f>H121-I121</f>
        <v>45</v>
      </c>
      <c r="N121" s="408"/>
      <c r="O121" s="409"/>
      <c r="P121" s="409"/>
      <c r="Q121" s="409"/>
      <c r="R121" s="409"/>
      <c r="S121" s="409"/>
      <c r="T121" s="409"/>
      <c r="U121" s="409"/>
      <c r="V121" s="409"/>
      <c r="W121" s="409">
        <v>3</v>
      </c>
      <c r="X121" s="409"/>
      <c r="Y121" s="410"/>
    </row>
    <row r="122" spans="1:25" s="20" customFormat="1" ht="20.100000000000001" customHeight="1" x14ac:dyDescent="0.2">
      <c r="A122" s="300" t="s">
        <v>275</v>
      </c>
      <c r="B122" s="26" t="s">
        <v>64</v>
      </c>
      <c r="C122" s="23"/>
      <c r="D122" s="23"/>
      <c r="E122" s="23"/>
      <c r="F122" s="11"/>
      <c r="G122" s="271">
        <f>G123+G124</f>
        <v>6</v>
      </c>
      <c r="H122" s="58">
        <f>G122*30</f>
        <v>180</v>
      </c>
      <c r="I122" s="607">
        <f>I123+I124</f>
        <v>96</v>
      </c>
      <c r="J122" s="11">
        <f>J123+J124</f>
        <v>48</v>
      </c>
      <c r="K122" s="11"/>
      <c r="L122" s="11">
        <f>L123+L124</f>
        <v>48</v>
      </c>
      <c r="M122" s="271">
        <f>M123+M124</f>
        <v>84</v>
      </c>
      <c r="N122" s="87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428"/>
    </row>
    <row r="123" spans="1:25" s="6" customFormat="1" ht="20.100000000000001" customHeight="1" x14ac:dyDescent="0.2">
      <c r="A123" s="300" t="s">
        <v>197</v>
      </c>
      <c r="B123" s="26" t="s">
        <v>64</v>
      </c>
      <c r="C123" s="23"/>
      <c r="D123" s="23" t="s">
        <v>42</v>
      </c>
      <c r="E123" s="23"/>
      <c r="F123" s="11"/>
      <c r="G123" s="271">
        <v>2</v>
      </c>
      <c r="H123" s="58">
        <f>G123*30</f>
        <v>60</v>
      </c>
      <c r="I123" s="269">
        <f>J123+K123+L123</f>
        <v>36</v>
      </c>
      <c r="J123" s="206">
        <v>18</v>
      </c>
      <c r="K123" s="207"/>
      <c r="L123" s="207">
        <v>18</v>
      </c>
      <c r="M123" s="144">
        <f>H123-I123</f>
        <v>24</v>
      </c>
      <c r="N123" s="87"/>
      <c r="O123" s="80"/>
      <c r="P123" s="80">
        <v>4</v>
      </c>
      <c r="Q123" s="80"/>
      <c r="R123" s="80"/>
      <c r="S123" s="80"/>
      <c r="T123" s="80"/>
      <c r="U123" s="80"/>
      <c r="V123" s="80"/>
      <c r="W123" s="80"/>
      <c r="X123" s="80"/>
      <c r="Y123" s="428"/>
    </row>
    <row r="124" spans="1:25" s="6" customFormat="1" ht="20.100000000000001" customHeight="1" thickBot="1" x14ac:dyDescent="0.25">
      <c r="A124" s="300" t="s">
        <v>198</v>
      </c>
      <c r="B124" s="121" t="s">
        <v>64</v>
      </c>
      <c r="C124" s="122" t="s">
        <v>43</v>
      </c>
      <c r="D124" s="122"/>
      <c r="E124" s="122"/>
      <c r="F124" s="113"/>
      <c r="G124" s="113">
        <v>4</v>
      </c>
      <c r="H124" s="40">
        <f>G124*30</f>
        <v>120</v>
      </c>
      <c r="I124" s="608">
        <f>J124+K124+L124</f>
        <v>60</v>
      </c>
      <c r="J124" s="609">
        <v>30</v>
      </c>
      <c r="K124" s="610"/>
      <c r="L124" s="610">
        <v>30</v>
      </c>
      <c r="M124" s="554">
        <f>H124-I124</f>
        <v>60</v>
      </c>
      <c r="N124" s="239"/>
      <c r="O124" s="433"/>
      <c r="P124" s="433"/>
      <c r="Q124" s="433">
        <v>4</v>
      </c>
      <c r="R124" s="433"/>
      <c r="S124" s="433"/>
      <c r="T124" s="433"/>
      <c r="U124" s="433"/>
      <c r="V124" s="433"/>
      <c r="W124" s="433"/>
      <c r="X124" s="433"/>
      <c r="Y124" s="581"/>
    </row>
    <row r="125" spans="1:25" s="27" customFormat="1" ht="20.100000000000001" customHeight="1" thickBot="1" x14ac:dyDescent="0.25">
      <c r="A125" s="2285" t="s">
        <v>219</v>
      </c>
      <c r="B125" s="2286"/>
      <c r="C125" s="106"/>
      <c r="D125" s="105"/>
      <c r="E125" s="105"/>
      <c r="F125" s="96"/>
      <c r="G125" s="106">
        <f t="shared" ref="G125:M125" si="31">G121+G122</f>
        <v>9</v>
      </c>
      <c r="H125" s="106">
        <f t="shared" si="31"/>
        <v>270</v>
      </c>
      <c r="I125" s="106">
        <f t="shared" si="31"/>
        <v>141</v>
      </c>
      <c r="J125" s="106">
        <f t="shared" si="31"/>
        <v>78</v>
      </c>
      <c r="K125" s="106">
        <f t="shared" si="31"/>
        <v>0</v>
      </c>
      <c r="L125" s="106">
        <f t="shared" si="31"/>
        <v>63</v>
      </c>
      <c r="M125" s="106">
        <f t="shared" si="31"/>
        <v>129</v>
      </c>
      <c r="N125" s="181">
        <f t="shared" ref="N125:Y125" si="32">SUM(N121:N124)</f>
        <v>0</v>
      </c>
      <c r="O125" s="31">
        <f t="shared" si="32"/>
        <v>0</v>
      </c>
      <c r="P125" s="31">
        <f t="shared" si="32"/>
        <v>4</v>
      </c>
      <c r="Q125" s="31">
        <f t="shared" si="32"/>
        <v>4</v>
      </c>
      <c r="R125" s="31">
        <f t="shared" si="32"/>
        <v>0</v>
      </c>
      <c r="S125" s="31">
        <f t="shared" si="32"/>
        <v>0</v>
      </c>
      <c r="T125" s="31">
        <f t="shared" si="32"/>
        <v>0</v>
      </c>
      <c r="U125" s="31">
        <f t="shared" si="32"/>
        <v>0</v>
      </c>
      <c r="V125" s="31">
        <f t="shared" si="32"/>
        <v>0</v>
      </c>
      <c r="W125" s="31">
        <f t="shared" si="32"/>
        <v>3</v>
      </c>
      <c r="X125" s="31">
        <f t="shared" si="32"/>
        <v>0</v>
      </c>
      <c r="Y125" s="182">
        <f t="shared" si="32"/>
        <v>0</v>
      </c>
    </row>
    <row r="126" spans="1:25" s="27" customFormat="1" ht="20.100000000000001" hidden="1" customHeight="1" thickBot="1" x14ac:dyDescent="0.25">
      <c r="A126" s="2306" t="s">
        <v>213</v>
      </c>
      <c r="B126" s="2307"/>
      <c r="C126" s="2307"/>
      <c r="D126" s="2307"/>
      <c r="E126" s="2307"/>
      <c r="F126" s="2307"/>
      <c r="G126" s="2307"/>
      <c r="H126" s="2307"/>
      <c r="I126" s="2307"/>
      <c r="J126" s="2307"/>
      <c r="K126" s="2307"/>
      <c r="L126" s="2307"/>
      <c r="M126" s="2307"/>
      <c r="N126" s="2307"/>
      <c r="O126" s="2307"/>
      <c r="P126" s="2307"/>
      <c r="Q126" s="2307"/>
      <c r="R126" s="2307"/>
      <c r="S126" s="2307"/>
      <c r="T126" s="2307"/>
      <c r="U126" s="2307"/>
      <c r="V126" s="2307"/>
      <c r="W126" s="2307"/>
      <c r="X126" s="2307"/>
      <c r="Y126" s="2308"/>
    </row>
    <row r="127" spans="1:25" s="27" customFormat="1" ht="20.100000000000001" hidden="1" customHeight="1" x14ac:dyDescent="0.2">
      <c r="A127" s="223" t="s">
        <v>224</v>
      </c>
      <c r="B127" s="100" t="s">
        <v>74</v>
      </c>
      <c r="C127" s="81"/>
      <c r="D127" s="81" t="s">
        <v>50</v>
      </c>
      <c r="E127" s="81"/>
      <c r="F127" s="81"/>
      <c r="G127" s="84">
        <v>3</v>
      </c>
      <c r="H127" s="255">
        <f>G127*30</f>
        <v>90</v>
      </c>
      <c r="I127" s="250">
        <f>SUM(J127:L127)</f>
        <v>45</v>
      </c>
      <c r="J127" s="83">
        <v>30</v>
      </c>
      <c r="K127" s="84"/>
      <c r="L127" s="84">
        <v>15</v>
      </c>
      <c r="M127" s="85">
        <f t="shared" ref="M127:M149" si="33">H127-I127</f>
        <v>45</v>
      </c>
      <c r="N127" s="86"/>
      <c r="O127" s="88"/>
      <c r="P127" s="88"/>
      <c r="Q127" s="88"/>
      <c r="R127" s="88"/>
      <c r="S127" s="88"/>
      <c r="T127" s="88"/>
      <c r="U127" s="88"/>
      <c r="V127" s="88"/>
      <c r="W127" s="88">
        <v>3</v>
      </c>
      <c r="X127" s="88"/>
      <c r="Y127" s="251"/>
    </row>
    <row r="128" spans="1:25" s="27" customFormat="1" ht="20.100000000000001" hidden="1" customHeight="1" x14ac:dyDescent="0.2">
      <c r="A128" s="128" t="s">
        <v>225</v>
      </c>
      <c r="B128" s="301" t="s">
        <v>75</v>
      </c>
      <c r="C128" s="23"/>
      <c r="D128" s="23"/>
      <c r="E128" s="23"/>
      <c r="F128" s="16"/>
      <c r="G128" s="651">
        <f>G129+G130+G131</f>
        <v>6</v>
      </c>
      <c r="H128" s="58">
        <f t="shared" ref="H128:H146" si="34">G128*30</f>
        <v>180</v>
      </c>
      <c r="I128" s="274">
        <f>I129+I130+I131</f>
        <v>102</v>
      </c>
      <c r="J128" s="75">
        <f>J129+J130+J131</f>
        <v>48</v>
      </c>
      <c r="K128" s="75">
        <f>K129+K130+K131</f>
        <v>24</v>
      </c>
      <c r="L128" s="75">
        <f>L129+L130+L131</f>
        <v>30</v>
      </c>
      <c r="M128" s="75">
        <f>M129+M130+M131</f>
        <v>78</v>
      </c>
      <c r="N128" s="209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71"/>
    </row>
    <row r="129" spans="1:27" s="6" customFormat="1" ht="20.100000000000001" hidden="1" customHeight="1" x14ac:dyDescent="0.2">
      <c r="A129" s="128" t="s">
        <v>226</v>
      </c>
      <c r="B129" s="301" t="s">
        <v>75</v>
      </c>
      <c r="C129" s="23"/>
      <c r="D129" s="23" t="s">
        <v>48</v>
      </c>
      <c r="E129" s="23"/>
      <c r="F129" s="16"/>
      <c r="G129" s="651">
        <v>2</v>
      </c>
      <c r="H129" s="58">
        <f t="shared" si="34"/>
        <v>60</v>
      </c>
      <c r="I129" s="269">
        <f t="shared" ref="I129:I149" si="35">SUM(J129:L129)</f>
        <v>27</v>
      </c>
      <c r="J129" s="32">
        <v>18</v>
      </c>
      <c r="K129" s="33">
        <v>9</v>
      </c>
      <c r="L129" s="33"/>
      <c r="M129" s="252">
        <f t="shared" si="33"/>
        <v>33</v>
      </c>
      <c r="N129" s="209"/>
      <c r="O129" s="40"/>
      <c r="P129" s="40"/>
      <c r="Q129" s="40"/>
      <c r="R129" s="40"/>
      <c r="S129" s="40"/>
      <c r="T129" s="40"/>
      <c r="U129" s="40"/>
      <c r="V129" s="431">
        <v>3</v>
      </c>
      <c r="W129" s="40"/>
      <c r="X129" s="40"/>
      <c r="Y129" s="71"/>
    </row>
    <row r="130" spans="1:27" s="6" customFormat="1" ht="20.100000000000001" hidden="1" customHeight="1" x14ac:dyDescent="0.2">
      <c r="A130" s="128" t="s">
        <v>227</v>
      </c>
      <c r="B130" s="301" t="s">
        <v>75</v>
      </c>
      <c r="C130" s="23" t="s">
        <v>50</v>
      </c>
      <c r="D130" s="23"/>
      <c r="E130" s="23"/>
      <c r="F130" s="16"/>
      <c r="G130" s="224">
        <v>3</v>
      </c>
      <c r="H130" s="58">
        <f t="shared" si="34"/>
        <v>90</v>
      </c>
      <c r="I130" s="269">
        <f t="shared" si="35"/>
        <v>60</v>
      </c>
      <c r="J130" s="32">
        <v>30</v>
      </c>
      <c r="K130" s="33">
        <v>15</v>
      </c>
      <c r="L130" s="33">
        <v>15</v>
      </c>
      <c r="M130" s="252">
        <f t="shared" si="33"/>
        <v>30</v>
      </c>
      <c r="N130" s="209"/>
      <c r="O130" s="40"/>
      <c r="P130" s="40"/>
      <c r="Q130" s="40"/>
      <c r="R130" s="40"/>
      <c r="S130" s="40"/>
      <c r="T130" s="40"/>
      <c r="U130" s="40"/>
      <c r="V130" s="40"/>
      <c r="W130" s="40">
        <v>4</v>
      </c>
      <c r="X130" s="40"/>
      <c r="Y130" s="71"/>
    </row>
    <row r="131" spans="1:27" s="27" customFormat="1" ht="20.100000000000001" hidden="1" customHeight="1" x14ac:dyDescent="0.2">
      <c r="A131" s="128" t="s">
        <v>228</v>
      </c>
      <c r="B131" s="302" t="s">
        <v>103</v>
      </c>
      <c r="C131" s="23"/>
      <c r="D131" s="23"/>
      <c r="E131" s="23" t="s">
        <v>50</v>
      </c>
      <c r="F131" s="16"/>
      <c r="G131" s="224">
        <v>1</v>
      </c>
      <c r="H131" s="58">
        <f t="shared" si="34"/>
        <v>30</v>
      </c>
      <c r="I131" s="269">
        <f t="shared" si="35"/>
        <v>15</v>
      </c>
      <c r="J131" s="32"/>
      <c r="K131" s="33"/>
      <c r="L131" s="33">
        <v>15</v>
      </c>
      <c r="M131" s="118">
        <f t="shared" si="33"/>
        <v>15</v>
      </c>
      <c r="N131" s="166"/>
      <c r="O131" s="16"/>
      <c r="P131" s="16"/>
      <c r="Q131" s="16"/>
      <c r="R131" s="16"/>
      <c r="S131" s="16"/>
      <c r="T131" s="16"/>
      <c r="U131" s="16"/>
      <c r="V131" s="16"/>
      <c r="W131" s="16">
        <v>1</v>
      </c>
      <c r="X131" s="16"/>
      <c r="Y131" s="71"/>
    </row>
    <row r="132" spans="1:27" s="27" customFormat="1" ht="20.100000000000001" hidden="1" customHeight="1" x14ac:dyDescent="0.2">
      <c r="A132" s="128" t="s">
        <v>229</v>
      </c>
      <c r="B132" s="299" t="s">
        <v>76</v>
      </c>
      <c r="C132" s="23" t="s">
        <v>46</v>
      </c>
      <c r="D132" s="23"/>
      <c r="E132" s="23"/>
      <c r="F132" s="23"/>
      <c r="G132" s="652">
        <v>3.5</v>
      </c>
      <c r="H132" s="58">
        <f t="shared" si="34"/>
        <v>105</v>
      </c>
      <c r="I132" s="269">
        <f t="shared" si="35"/>
        <v>60</v>
      </c>
      <c r="J132" s="24">
        <v>30</v>
      </c>
      <c r="K132" s="25">
        <v>15</v>
      </c>
      <c r="L132" s="25">
        <v>15</v>
      </c>
      <c r="M132" s="118">
        <f t="shared" si="33"/>
        <v>45</v>
      </c>
      <c r="N132" s="69"/>
      <c r="O132" s="21"/>
      <c r="P132" s="21"/>
      <c r="Q132" s="21"/>
      <c r="R132" s="21"/>
      <c r="S132" s="21"/>
      <c r="T132" s="21">
        <v>4</v>
      </c>
      <c r="U132" s="253"/>
      <c r="V132" s="21"/>
      <c r="W132" s="21"/>
      <c r="X132" s="21"/>
      <c r="Y132" s="70"/>
    </row>
    <row r="133" spans="1:27" s="27" customFormat="1" ht="20.100000000000001" hidden="1" customHeight="1" x14ac:dyDescent="0.2">
      <c r="A133" s="128" t="s">
        <v>230</v>
      </c>
      <c r="B133" s="15" t="s">
        <v>77</v>
      </c>
      <c r="C133" s="23"/>
      <c r="D133" s="23" t="s">
        <v>51</v>
      </c>
      <c r="E133" s="23"/>
      <c r="F133" s="23"/>
      <c r="G133" s="270">
        <v>3</v>
      </c>
      <c r="H133" s="58">
        <f t="shared" si="34"/>
        <v>90</v>
      </c>
      <c r="I133" s="269">
        <f t="shared" si="35"/>
        <v>36</v>
      </c>
      <c r="J133" s="24">
        <v>27</v>
      </c>
      <c r="K133" s="25">
        <v>9</v>
      </c>
      <c r="L133" s="25"/>
      <c r="M133" s="118">
        <f t="shared" si="33"/>
        <v>54</v>
      </c>
      <c r="N133" s="72"/>
      <c r="O133" s="36"/>
      <c r="P133" s="36"/>
      <c r="Q133" s="36"/>
      <c r="R133" s="21"/>
      <c r="S133" s="21"/>
      <c r="T133" s="21"/>
      <c r="U133" s="21"/>
      <c r="V133" s="21"/>
      <c r="W133" s="21"/>
      <c r="X133" s="21">
        <v>4</v>
      </c>
      <c r="Y133" s="70"/>
    </row>
    <row r="134" spans="1:27" s="27" customFormat="1" ht="20.100000000000001" hidden="1" customHeight="1" x14ac:dyDescent="0.2">
      <c r="A134" s="128" t="s">
        <v>231</v>
      </c>
      <c r="B134" s="26" t="s">
        <v>79</v>
      </c>
      <c r="C134" s="37"/>
      <c r="D134" s="37"/>
      <c r="E134" s="37"/>
      <c r="F134" s="38"/>
      <c r="G134" s="653">
        <f>G135+G136+G137</f>
        <v>6</v>
      </c>
      <c r="H134" s="257">
        <f t="shared" ref="H134:M134" si="36">H135+H136+H137</f>
        <v>180</v>
      </c>
      <c r="I134" s="257">
        <f t="shared" si="36"/>
        <v>81</v>
      </c>
      <c r="J134" s="257">
        <f t="shared" si="36"/>
        <v>36</v>
      </c>
      <c r="K134" s="257">
        <f t="shared" si="36"/>
        <v>36</v>
      </c>
      <c r="L134" s="257">
        <f t="shared" si="36"/>
        <v>9</v>
      </c>
      <c r="M134" s="257">
        <f t="shared" si="36"/>
        <v>99</v>
      </c>
      <c r="N134" s="69"/>
      <c r="O134" s="21"/>
      <c r="P134" s="21"/>
      <c r="Q134" s="21"/>
      <c r="R134" s="21"/>
      <c r="S134" s="21"/>
      <c r="T134" s="21"/>
      <c r="U134" s="21"/>
      <c r="V134" s="21"/>
      <c r="W134" s="21"/>
      <c r="X134" s="179"/>
      <c r="Y134" s="70"/>
    </row>
    <row r="135" spans="1:27" s="6" customFormat="1" ht="20.100000000000001" hidden="1" customHeight="1" x14ac:dyDescent="0.2">
      <c r="A135" s="128" t="s">
        <v>232</v>
      </c>
      <c r="B135" s="26" t="s">
        <v>79</v>
      </c>
      <c r="C135" s="37"/>
      <c r="D135" s="361" t="s">
        <v>47</v>
      </c>
      <c r="E135" s="361"/>
      <c r="F135" s="38"/>
      <c r="G135" s="653">
        <v>4</v>
      </c>
      <c r="H135" s="58">
        <f t="shared" si="34"/>
        <v>120</v>
      </c>
      <c r="I135" s="269">
        <f t="shared" si="35"/>
        <v>54</v>
      </c>
      <c r="J135" s="24">
        <v>27</v>
      </c>
      <c r="K135" s="25">
        <v>27</v>
      </c>
      <c r="L135" s="25"/>
      <c r="M135" s="118">
        <f t="shared" si="33"/>
        <v>66</v>
      </c>
      <c r="N135" s="69"/>
      <c r="O135" s="21"/>
      <c r="P135" s="21"/>
      <c r="Q135" s="21"/>
      <c r="R135" s="21"/>
      <c r="S135" s="21"/>
      <c r="T135" s="21"/>
      <c r="U135" s="21">
        <v>6</v>
      </c>
      <c r="V135" s="21"/>
      <c r="W135" s="21"/>
      <c r="X135" s="179"/>
      <c r="Y135" s="70"/>
    </row>
    <row r="136" spans="1:27" s="6" customFormat="1" ht="20.100000000000001" hidden="1" customHeight="1" x14ac:dyDescent="0.2">
      <c r="A136" s="128" t="s">
        <v>233</v>
      </c>
      <c r="B136" s="26" t="s">
        <v>79</v>
      </c>
      <c r="C136" s="37" t="s">
        <v>48</v>
      </c>
      <c r="D136" s="37"/>
      <c r="E136" s="37"/>
      <c r="F136" s="38"/>
      <c r="G136" s="653">
        <v>1.5</v>
      </c>
      <c r="H136" s="58">
        <f t="shared" si="34"/>
        <v>45</v>
      </c>
      <c r="I136" s="269">
        <f t="shared" si="35"/>
        <v>18</v>
      </c>
      <c r="J136" s="24">
        <v>9</v>
      </c>
      <c r="K136" s="25">
        <v>9</v>
      </c>
      <c r="L136" s="25"/>
      <c r="M136" s="118">
        <f t="shared" si="33"/>
        <v>27</v>
      </c>
      <c r="N136" s="69"/>
      <c r="O136" s="21"/>
      <c r="P136" s="21"/>
      <c r="Q136" s="21"/>
      <c r="R136" s="21"/>
      <c r="S136" s="21"/>
      <c r="T136" s="21"/>
      <c r="U136" s="21"/>
      <c r="V136" s="21">
        <v>2</v>
      </c>
      <c r="W136" s="21"/>
      <c r="X136" s="179"/>
      <c r="Y136" s="70"/>
    </row>
    <row r="137" spans="1:27" s="425" customFormat="1" ht="20.25" hidden="1" customHeight="1" x14ac:dyDescent="0.2">
      <c r="A137" s="128" t="s">
        <v>255</v>
      </c>
      <c r="B137" s="26" t="s">
        <v>256</v>
      </c>
      <c r="C137" s="423"/>
      <c r="D137" s="423"/>
      <c r="E137" s="37" t="s">
        <v>48</v>
      </c>
      <c r="F137" s="38"/>
      <c r="G137" s="257">
        <v>0.5</v>
      </c>
      <c r="H137" s="58">
        <f t="shared" si="34"/>
        <v>15</v>
      </c>
      <c r="I137" s="269">
        <f>SUM(J137:L137)</f>
        <v>9</v>
      </c>
      <c r="J137" s="24"/>
      <c r="K137" s="25"/>
      <c r="L137" s="25">
        <v>9</v>
      </c>
      <c r="M137" s="118">
        <f t="shared" si="33"/>
        <v>6</v>
      </c>
      <c r="N137" s="277"/>
      <c r="O137" s="278"/>
      <c r="P137" s="278"/>
      <c r="Q137" s="278"/>
      <c r="R137" s="278"/>
      <c r="S137" s="278"/>
      <c r="T137" s="278"/>
      <c r="U137" s="278"/>
      <c r="V137" s="21">
        <v>1</v>
      </c>
      <c r="W137" s="278"/>
      <c r="X137" s="424"/>
      <c r="Y137" s="413"/>
    </row>
    <row r="138" spans="1:27" s="27" customFormat="1" ht="37.5" hidden="1" customHeight="1" x14ac:dyDescent="0.2">
      <c r="A138" s="128" t="s">
        <v>234</v>
      </c>
      <c r="B138" s="15" t="s">
        <v>102</v>
      </c>
      <c r="C138" s="23"/>
      <c r="D138" s="23" t="s">
        <v>46</v>
      </c>
      <c r="E138" s="23"/>
      <c r="F138" s="23"/>
      <c r="G138" s="270">
        <v>3</v>
      </c>
      <c r="H138" s="58">
        <f t="shared" si="34"/>
        <v>90</v>
      </c>
      <c r="I138" s="269">
        <f t="shared" si="35"/>
        <v>45</v>
      </c>
      <c r="J138" s="24">
        <v>30</v>
      </c>
      <c r="K138" s="25">
        <v>15</v>
      </c>
      <c r="L138" s="25"/>
      <c r="M138" s="118">
        <f t="shared" si="33"/>
        <v>45</v>
      </c>
      <c r="N138" s="69"/>
      <c r="O138" s="21"/>
      <c r="P138" s="21"/>
      <c r="Q138" s="21"/>
      <c r="R138" s="21"/>
      <c r="S138" s="21"/>
      <c r="T138" s="21">
        <v>3</v>
      </c>
      <c r="U138" s="21"/>
      <c r="V138" s="21"/>
      <c r="W138" s="53"/>
      <c r="X138" s="21"/>
      <c r="Y138" s="70"/>
    </row>
    <row r="139" spans="1:27" s="27" customFormat="1" ht="20.100000000000001" hidden="1" customHeight="1" x14ac:dyDescent="0.2">
      <c r="A139" s="128" t="s">
        <v>235</v>
      </c>
      <c r="B139" s="26" t="s">
        <v>80</v>
      </c>
      <c r="C139" s="23"/>
      <c r="D139" s="23"/>
      <c r="E139" s="23"/>
      <c r="F139" s="11"/>
      <c r="G139" s="273">
        <f>G140+G141</f>
        <v>7</v>
      </c>
      <c r="H139" s="273">
        <f t="shared" ref="H139:M139" si="37">H140+H141</f>
        <v>210</v>
      </c>
      <c r="I139" s="273">
        <f t="shared" si="37"/>
        <v>112</v>
      </c>
      <c r="J139" s="273">
        <f t="shared" si="37"/>
        <v>52</v>
      </c>
      <c r="K139" s="273">
        <f t="shared" si="37"/>
        <v>34</v>
      </c>
      <c r="L139" s="273">
        <f t="shared" si="37"/>
        <v>26</v>
      </c>
      <c r="M139" s="273">
        <f t="shared" si="37"/>
        <v>98</v>
      </c>
      <c r="N139" s="69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70"/>
    </row>
    <row r="140" spans="1:27" s="27" customFormat="1" ht="20.100000000000001" hidden="1" customHeight="1" x14ac:dyDescent="0.2">
      <c r="A140" s="128" t="s">
        <v>236</v>
      </c>
      <c r="B140" s="26" t="s">
        <v>80</v>
      </c>
      <c r="C140" s="29"/>
      <c r="D140" s="29" t="s">
        <v>51</v>
      </c>
      <c r="E140" s="29"/>
      <c r="F140" s="40"/>
      <c r="G140" s="273">
        <v>4.5</v>
      </c>
      <c r="H140" s="58">
        <f>G140*30</f>
        <v>135</v>
      </c>
      <c r="I140" s="279">
        <f>SUM(J140:L140)</f>
        <v>72</v>
      </c>
      <c r="J140" s="133">
        <v>36</v>
      </c>
      <c r="K140" s="30">
        <v>18</v>
      </c>
      <c r="L140" s="30">
        <v>18</v>
      </c>
      <c r="M140" s="118">
        <f>H140-I140</f>
        <v>63</v>
      </c>
      <c r="N140" s="209"/>
      <c r="O140" s="40"/>
      <c r="P140" s="40"/>
      <c r="Q140" s="40"/>
      <c r="R140" s="40"/>
      <c r="S140" s="40"/>
      <c r="T140" s="40"/>
      <c r="U140" s="40"/>
      <c r="V140" s="40"/>
      <c r="W140" s="40"/>
      <c r="X140" s="40">
        <v>8</v>
      </c>
      <c r="Y140" s="71"/>
    </row>
    <row r="141" spans="1:27" s="27" customFormat="1" ht="20.100000000000001" hidden="1" customHeight="1" x14ac:dyDescent="0.2">
      <c r="A141" s="128" t="s">
        <v>237</v>
      </c>
      <c r="B141" s="26" t="s">
        <v>80</v>
      </c>
      <c r="C141" s="29" t="s">
        <v>52</v>
      </c>
      <c r="D141" s="29"/>
      <c r="E141" s="29"/>
      <c r="F141" s="40"/>
      <c r="G141" s="273">
        <v>2.5</v>
      </c>
      <c r="H141" s="58">
        <f>G141*30</f>
        <v>75</v>
      </c>
      <c r="I141" s="279">
        <f>SUM(J141:L141)</f>
        <v>40</v>
      </c>
      <c r="J141" s="655">
        <v>16</v>
      </c>
      <c r="K141" s="33">
        <v>16</v>
      </c>
      <c r="L141" s="656">
        <v>8</v>
      </c>
      <c r="M141" s="118">
        <f>H141-I141</f>
        <v>35</v>
      </c>
      <c r="N141" s="209"/>
      <c r="O141" s="40"/>
      <c r="P141" s="40"/>
      <c r="Q141" s="40"/>
      <c r="R141" s="40"/>
      <c r="S141" s="40"/>
      <c r="T141" s="40"/>
      <c r="U141" s="40"/>
      <c r="V141" s="40"/>
      <c r="W141" s="210"/>
      <c r="X141" s="40"/>
      <c r="Y141" s="654">
        <v>5</v>
      </c>
      <c r="AA141" s="289"/>
    </row>
    <row r="142" spans="1:27" s="27" customFormat="1" ht="20.100000000000001" hidden="1" customHeight="1" x14ac:dyDescent="0.2">
      <c r="A142" s="128" t="s">
        <v>238</v>
      </c>
      <c r="B142" s="39" t="s">
        <v>81</v>
      </c>
      <c r="C142" s="8"/>
      <c r="D142" s="8"/>
      <c r="E142" s="8"/>
      <c r="F142" s="8"/>
      <c r="G142" s="272">
        <f>G143+G144</f>
        <v>6</v>
      </c>
      <c r="H142" s="58">
        <f t="shared" si="34"/>
        <v>180</v>
      </c>
      <c r="I142" s="275">
        <f>I143+I144</f>
        <v>81</v>
      </c>
      <c r="J142" s="9">
        <f>J143+J144</f>
        <v>48</v>
      </c>
      <c r="K142" s="9">
        <f>K143+K144</f>
        <v>15</v>
      </c>
      <c r="L142" s="9">
        <f>L143+L144</f>
        <v>18</v>
      </c>
      <c r="M142" s="78">
        <f>M143+M144</f>
        <v>99</v>
      </c>
      <c r="N142" s="69"/>
      <c r="O142" s="21"/>
      <c r="P142" s="21"/>
      <c r="Q142" s="21"/>
      <c r="R142" s="21"/>
      <c r="S142" s="21"/>
      <c r="T142" s="21"/>
      <c r="U142" s="21"/>
      <c r="V142" s="21"/>
      <c r="W142" s="21"/>
      <c r="X142" s="179"/>
      <c r="Y142" s="70"/>
    </row>
    <row r="143" spans="1:27" s="6" customFormat="1" ht="20.100000000000001" hidden="1" customHeight="1" x14ac:dyDescent="0.2">
      <c r="A143" s="128" t="s">
        <v>239</v>
      </c>
      <c r="B143" s="39" t="s">
        <v>81</v>
      </c>
      <c r="C143" s="8"/>
      <c r="D143" s="8">
        <v>7</v>
      </c>
      <c r="E143" s="8"/>
      <c r="F143" s="8"/>
      <c r="G143" s="272">
        <v>3</v>
      </c>
      <c r="H143" s="58">
        <f t="shared" si="34"/>
        <v>90</v>
      </c>
      <c r="I143" s="269">
        <f t="shared" si="35"/>
        <v>45</v>
      </c>
      <c r="J143" s="159">
        <v>30</v>
      </c>
      <c r="K143" s="159">
        <v>15</v>
      </c>
      <c r="L143" s="159"/>
      <c r="M143" s="118">
        <f t="shared" si="33"/>
        <v>45</v>
      </c>
      <c r="N143" s="69"/>
      <c r="O143" s="21"/>
      <c r="P143" s="21"/>
      <c r="Q143" s="21"/>
      <c r="R143" s="21"/>
      <c r="S143" s="21"/>
      <c r="T143" s="21">
        <v>3</v>
      </c>
      <c r="U143" s="21"/>
      <c r="V143" s="21"/>
      <c r="W143" s="21"/>
      <c r="X143" s="179"/>
      <c r="Y143" s="70"/>
    </row>
    <row r="144" spans="1:27" s="6" customFormat="1" ht="20.100000000000001" hidden="1" customHeight="1" x14ac:dyDescent="0.2">
      <c r="A144" s="128" t="s">
        <v>240</v>
      </c>
      <c r="B144" s="39" t="s">
        <v>81</v>
      </c>
      <c r="C144" s="8">
        <v>8</v>
      </c>
      <c r="D144" s="8"/>
      <c r="E144" s="8"/>
      <c r="F144" s="8"/>
      <c r="G144" s="272">
        <v>3</v>
      </c>
      <c r="H144" s="58">
        <f t="shared" si="34"/>
        <v>90</v>
      </c>
      <c r="I144" s="269">
        <f t="shared" si="35"/>
        <v>36</v>
      </c>
      <c r="J144" s="159">
        <v>18</v>
      </c>
      <c r="K144" s="159"/>
      <c r="L144" s="159">
        <v>18</v>
      </c>
      <c r="M144" s="118">
        <f t="shared" si="33"/>
        <v>54</v>
      </c>
      <c r="N144" s="69"/>
      <c r="O144" s="21"/>
      <c r="P144" s="21"/>
      <c r="Q144" s="21"/>
      <c r="R144" s="21"/>
      <c r="S144" s="21"/>
      <c r="T144" s="21"/>
      <c r="U144" s="21">
        <v>4</v>
      </c>
      <c r="V144" s="21"/>
      <c r="W144" s="21"/>
      <c r="X144" s="179"/>
      <c r="Y144" s="70"/>
    </row>
    <row r="145" spans="1:25" s="27" customFormat="1" ht="20.100000000000001" hidden="1" customHeight="1" x14ac:dyDescent="0.2">
      <c r="A145" s="128" t="s">
        <v>241</v>
      </c>
      <c r="B145" s="476" t="s">
        <v>204</v>
      </c>
      <c r="C145" s="282" t="s">
        <v>46</v>
      </c>
      <c r="D145" s="282"/>
      <c r="E145" s="282"/>
      <c r="F145" s="282"/>
      <c r="G145" s="283">
        <v>3</v>
      </c>
      <c r="H145" s="58">
        <f t="shared" si="34"/>
        <v>90</v>
      </c>
      <c r="I145" s="284">
        <f t="shared" si="35"/>
        <v>45</v>
      </c>
      <c r="J145" s="285">
        <v>30</v>
      </c>
      <c r="K145" s="286">
        <v>15</v>
      </c>
      <c r="L145" s="286"/>
      <c r="M145" s="287">
        <f t="shared" si="33"/>
        <v>45</v>
      </c>
      <c r="N145" s="72"/>
      <c r="O145" s="36"/>
      <c r="P145" s="36"/>
      <c r="Q145" s="36"/>
      <c r="R145" s="21"/>
      <c r="S145" s="21"/>
      <c r="T145" s="21">
        <v>3</v>
      </c>
      <c r="U145" s="21"/>
      <c r="V145" s="21"/>
      <c r="W145" s="21"/>
      <c r="X145" s="21"/>
      <c r="Y145" s="70"/>
    </row>
    <row r="146" spans="1:25" s="27" customFormat="1" ht="20.100000000000001" hidden="1" customHeight="1" x14ac:dyDescent="0.2">
      <c r="A146" s="128" t="s">
        <v>242</v>
      </c>
      <c r="B146" s="15" t="s">
        <v>82</v>
      </c>
      <c r="C146" s="16"/>
      <c r="D146" s="23" t="s">
        <v>52</v>
      </c>
      <c r="E146" s="23"/>
      <c r="F146" s="8"/>
      <c r="G146" s="272">
        <v>3</v>
      </c>
      <c r="H146" s="58">
        <f t="shared" si="34"/>
        <v>90</v>
      </c>
      <c r="I146" s="279">
        <f t="shared" si="35"/>
        <v>32</v>
      </c>
      <c r="J146" s="16">
        <v>24</v>
      </c>
      <c r="K146" s="16">
        <v>8</v>
      </c>
      <c r="L146" s="16"/>
      <c r="M146" s="118">
        <f t="shared" si="33"/>
        <v>58</v>
      </c>
      <c r="N146" s="166"/>
      <c r="O146" s="16"/>
      <c r="P146" s="16"/>
      <c r="Q146" s="16"/>
      <c r="R146" s="21"/>
      <c r="S146" s="21"/>
      <c r="T146" s="160"/>
      <c r="U146" s="21"/>
      <c r="V146" s="21"/>
      <c r="W146" s="21"/>
      <c r="X146" s="21"/>
      <c r="Y146" s="71">
        <v>4</v>
      </c>
    </row>
    <row r="147" spans="1:25" s="27" customFormat="1" ht="20.100000000000001" hidden="1" customHeight="1" x14ac:dyDescent="0.2">
      <c r="A147" s="128" t="s">
        <v>243</v>
      </c>
      <c r="B147" s="28" t="s">
        <v>83</v>
      </c>
      <c r="C147" s="29"/>
      <c r="D147" s="29"/>
      <c r="E147" s="29"/>
      <c r="F147" s="40"/>
      <c r="G147" s="273">
        <f>G148+G149</f>
        <v>7</v>
      </c>
      <c r="H147" s="273">
        <f>H140+H141+H149</f>
        <v>240</v>
      </c>
      <c r="I147" s="107">
        <f>I141+I149+I140</f>
        <v>130</v>
      </c>
      <c r="J147" s="276">
        <f>J140+J141+J149</f>
        <v>52</v>
      </c>
      <c r="K147" s="276">
        <f>K140+K141+K149</f>
        <v>34</v>
      </c>
      <c r="L147" s="276">
        <f>L140+L141+L149</f>
        <v>44</v>
      </c>
      <c r="M147" s="276">
        <f>M140+M141+M149</f>
        <v>110</v>
      </c>
      <c r="N147" s="209"/>
      <c r="O147" s="40"/>
      <c r="P147" s="40"/>
      <c r="Q147" s="40"/>
      <c r="R147" s="40"/>
      <c r="S147" s="40"/>
      <c r="T147" s="40"/>
      <c r="U147" s="40"/>
      <c r="V147" s="40"/>
      <c r="W147" s="40"/>
      <c r="X147" s="266"/>
      <c r="Y147" s="80"/>
    </row>
    <row r="148" spans="1:25" s="27" customFormat="1" ht="20.100000000000001" hidden="1" customHeight="1" x14ac:dyDescent="0.2">
      <c r="A148" s="128" t="s">
        <v>244</v>
      </c>
      <c r="B148" s="28" t="s">
        <v>83</v>
      </c>
      <c r="C148" s="23" t="s">
        <v>50</v>
      </c>
      <c r="D148" s="23"/>
      <c r="E148" s="23"/>
      <c r="F148" s="11"/>
      <c r="G148" s="273">
        <v>6</v>
      </c>
      <c r="H148" s="58">
        <f>G148*30</f>
        <v>180</v>
      </c>
      <c r="I148" s="269">
        <f>SUM(J148:L148)</f>
        <v>75</v>
      </c>
      <c r="J148" s="32">
        <v>30</v>
      </c>
      <c r="K148" s="33">
        <v>15</v>
      </c>
      <c r="L148" s="33">
        <v>30</v>
      </c>
      <c r="M148" s="118">
        <f>H148-I148</f>
        <v>105</v>
      </c>
      <c r="N148" s="69"/>
      <c r="O148" s="21"/>
      <c r="P148" s="21"/>
      <c r="Q148" s="21"/>
      <c r="R148" s="21"/>
      <c r="S148" s="21"/>
      <c r="T148" s="21"/>
      <c r="U148" s="21"/>
      <c r="V148" s="21"/>
      <c r="W148" s="224">
        <v>5</v>
      </c>
      <c r="X148" s="291"/>
      <c r="Y148" s="290"/>
    </row>
    <row r="149" spans="1:25" s="27" customFormat="1" ht="18.75" hidden="1" customHeight="1" thickBot="1" x14ac:dyDescent="0.25">
      <c r="A149" s="128" t="s">
        <v>245</v>
      </c>
      <c r="B149" s="79" t="s">
        <v>104</v>
      </c>
      <c r="C149" s="123"/>
      <c r="D149" s="123"/>
      <c r="E149" s="123" t="s">
        <v>51</v>
      </c>
      <c r="F149" s="127"/>
      <c r="G149" s="124">
        <v>1</v>
      </c>
      <c r="H149" s="40">
        <f>G149*30</f>
        <v>30</v>
      </c>
      <c r="I149" s="212">
        <f t="shared" si="35"/>
        <v>18</v>
      </c>
      <c r="J149" s="125"/>
      <c r="K149" s="126"/>
      <c r="L149" s="126">
        <v>18</v>
      </c>
      <c r="M149" s="233">
        <f t="shared" si="33"/>
        <v>12</v>
      </c>
      <c r="N149" s="249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>
        <v>2</v>
      </c>
      <c r="Y149" s="292"/>
    </row>
    <row r="150" spans="1:25" s="27" customFormat="1" ht="20.100000000000001" hidden="1" customHeight="1" thickBot="1" x14ac:dyDescent="0.25">
      <c r="A150" s="2285" t="s">
        <v>218</v>
      </c>
      <c r="B150" s="2286"/>
      <c r="C150" s="106"/>
      <c r="D150" s="105"/>
      <c r="E150" s="105"/>
      <c r="F150" s="96"/>
      <c r="G150" s="329">
        <f t="shared" ref="G150:M150" si="38">G127+G128+G132+G133+G134+G138+G139+G142+G145+G146+G147</f>
        <v>50.5</v>
      </c>
      <c r="H150" s="589">
        <f t="shared" si="38"/>
        <v>1545</v>
      </c>
      <c r="I150" s="589">
        <f t="shared" si="38"/>
        <v>769</v>
      </c>
      <c r="J150" s="589">
        <f t="shared" si="38"/>
        <v>407</v>
      </c>
      <c r="K150" s="589">
        <f t="shared" si="38"/>
        <v>205</v>
      </c>
      <c r="L150" s="589">
        <f t="shared" si="38"/>
        <v>157</v>
      </c>
      <c r="M150" s="589">
        <f t="shared" si="38"/>
        <v>776</v>
      </c>
      <c r="N150" s="211">
        <f t="shared" ref="N150:Y150" si="39">SUM(N127:N149)</f>
        <v>0</v>
      </c>
      <c r="O150" s="106">
        <f t="shared" si="39"/>
        <v>0</v>
      </c>
      <c r="P150" s="106">
        <f t="shared" si="39"/>
        <v>0</v>
      </c>
      <c r="Q150" s="106">
        <f t="shared" si="39"/>
        <v>0</v>
      </c>
      <c r="R150" s="106">
        <f t="shared" si="39"/>
        <v>0</v>
      </c>
      <c r="S150" s="106">
        <f t="shared" si="39"/>
        <v>0</v>
      </c>
      <c r="T150" s="106">
        <f t="shared" si="39"/>
        <v>13</v>
      </c>
      <c r="U150" s="106">
        <f t="shared" si="39"/>
        <v>10</v>
      </c>
      <c r="V150" s="106">
        <f t="shared" si="39"/>
        <v>6</v>
      </c>
      <c r="W150" s="106">
        <f t="shared" si="39"/>
        <v>13</v>
      </c>
      <c r="X150" s="106">
        <f t="shared" si="39"/>
        <v>14</v>
      </c>
      <c r="Y150" s="208">
        <f t="shared" si="39"/>
        <v>9</v>
      </c>
    </row>
    <row r="151" spans="1:25" s="27" customFormat="1" ht="20.100000000000001" hidden="1" customHeight="1" x14ac:dyDescent="0.2">
      <c r="A151" s="2263" t="s">
        <v>269</v>
      </c>
      <c r="B151" s="2264"/>
      <c r="C151" s="519"/>
      <c r="D151" s="520" t="s">
        <v>43</v>
      </c>
      <c r="E151" s="521"/>
      <c r="F151" s="522"/>
      <c r="G151" s="523">
        <v>3.5</v>
      </c>
      <c r="H151" s="524">
        <f t="shared" ref="H151:H156" si="40">G151*30</f>
        <v>105</v>
      </c>
      <c r="I151" s="525">
        <f>J151+K151+L151</f>
        <v>60</v>
      </c>
      <c r="J151" s="524">
        <v>30</v>
      </c>
      <c r="K151" s="526">
        <v>15</v>
      </c>
      <c r="L151" s="526">
        <v>15</v>
      </c>
      <c r="M151" s="527">
        <f t="shared" ref="M151:M156" si="41">H151-I151</f>
        <v>45</v>
      </c>
      <c r="N151" s="515"/>
      <c r="O151" s="513"/>
      <c r="P151" s="513"/>
      <c r="Q151" s="325">
        <v>4</v>
      </c>
      <c r="R151" s="325"/>
      <c r="S151" s="325"/>
      <c r="T151" s="325"/>
      <c r="U151" s="325"/>
      <c r="V151" s="513"/>
      <c r="W151" s="513"/>
      <c r="X151" s="513"/>
      <c r="Y151" s="513"/>
    </row>
    <row r="152" spans="1:25" s="27" customFormat="1" ht="20.100000000000001" hidden="1" customHeight="1" x14ac:dyDescent="0.2">
      <c r="A152" s="2265" t="s">
        <v>270</v>
      </c>
      <c r="B152" s="2266"/>
      <c r="C152" s="510"/>
      <c r="D152" s="55" t="s">
        <v>45</v>
      </c>
      <c r="E152" s="511"/>
      <c r="F152" s="512"/>
      <c r="G152" s="514">
        <v>3</v>
      </c>
      <c r="H152" s="58">
        <f t="shared" si="40"/>
        <v>90</v>
      </c>
      <c r="I152" s="59">
        <f>I153+I154</f>
        <v>90</v>
      </c>
      <c r="J152" s="59">
        <f>J153+J154</f>
        <v>60</v>
      </c>
      <c r="K152" s="59">
        <f>K153+K154</f>
        <v>20</v>
      </c>
      <c r="L152" s="59"/>
      <c r="M152" s="114">
        <f t="shared" si="41"/>
        <v>0</v>
      </c>
      <c r="N152" s="516"/>
      <c r="O152" s="510"/>
      <c r="P152" s="510"/>
      <c r="Q152" s="59"/>
      <c r="R152" s="59">
        <v>3</v>
      </c>
      <c r="S152" s="59">
        <v>3</v>
      </c>
      <c r="T152" s="59"/>
      <c r="U152" s="59"/>
      <c r="V152" s="510"/>
      <c r="W152" s="510"/>
      <c r="X152" s="510"/>
      <c r="Y152" s="510"/>
    </row>
    <row r="153" spans="1:25" s="27" customFormat="1" ht="20.100000000000001" hidden="1" customHeight="1" x14ac:dyDescent="0.2">
      <c r="A153" s="2265" t="s">
        <v>271</v>
      </c>
      <c r="B153" s="2266"/>
      <c r="C153" s="510"/>
      <c r="D153" s="55" t="s">
        <v>47</v>
      </c>
      <c r="E153" s="511"/>
      <c r="F153" s="512"/>
      <c r="G153" s="514">
        <v>3</v>
      </c>
      <c r="H153" s="58">
        <f t="shared" si="40"/>
        <v>90</v>
      </c>
      <c r="I153" s="107">
        <f>J153+K153+L153</f>
        <v>30</v>
      </c>
      <c r="J153" s="57">
        <v>20</v>
      </c>
      <c r="K153" s="59"/>
      <c r="L153" s="59">
        <v>10</v>
      </c>
      <c r="M153" s="114">
        <f t="shared" si="41"/>
        <v>60</v>
      </c>
      <c r="N153" s="516"/>
      <c r="O153" s="510"/>
      <c r="P153" s="510"/>
      <c r="Q153" s="59"/>
      <c r="R153" s="59"/>
      <c r="S153" s="59"/>
      <c r="T153" s="59"/>
      <c r="U153" s="59">
        <v>3</v>
      </c>
      <c r="V153" s="510"/>
      <c r="W153" s="510"/>
      <c r="X153" s="510"/>
      <c r="Y153" s="510"/>
    </row>
    <row r="154" spans="1:25" s="6" customFormat="1" ht="20.100000000000001" hidden="1" customHeight="1" x14ac:dyDescent="0.2">
      <c r="A154" s="2265" t="s">
        <v>214</v>
      </c>
      <c r="B154" s="2266"/>
      <c r="C154" s="506"/>
      <c r="D154" s="358">
        <v>9</v>
      </c>
      <c r="E154" s="506"/>
      <c r="F154" s="506"/>
      <c r="G154" s="507">
        <v>6</v>
      </c>
      <c r="H154" s="508">
        <f t="shared" si="40"/>
        <v>180</v>
      </c>
      <c r="I154" s="611">
        <f>J154+K154</f>
        <v>60</v>
      </c>
      <c r="J154" s="612">
        <v>40</v>
      </c>
      <c r="K154" s="612">
        <v>20</v>
      </c>
      <c r="L154" s="612"/>
      <c r="M154" s="613">
        <f t="shared" si="41"/>
        <v>120</v>
      </c>
      <c r="N154" s="517"/>
      <c r="O154" s="358"/>
      <c r="P154" s="358"/>
      <c r="Q154" s="358"/>
      <c r="R154" s="358"/>
      <c r="S154" s="358"/>
      <c r="T154" s="358"/>
      <c r="U154" s="358"/>
      <c r="V154" s="358">
        <v>6</v>
      </c>
      <c r="W154" s="358"/>
      <c r="X154" s="358"/>
      <c r="Y154" s="509"/>
    </row>
    <row r="155" spans="1:25" s="6" customFormat="1" ht="20.100000000000001" hidden="1" customHeight="1" x14ac:dyDescent="0.2">
      <c r="A155" s="2267" t="s">
        <v>215</v>
      </c>
      <c r="B155" s="2268"/>
      <c r="C155" s="336"/>
      <c r="D155" s="56">
        <v>11</v>
      </c>
      <c r="E155" s="336"/>
      <c r="F155" s="336"/>
      <c r="G155" s="337">
        <v>3</v>
      </c>
      <c r="H155" s="338">
        <f t="shared" si="40"/>
        <v>90</v>
      </c>
      <c r="I155" s="339">
        <f>J155+K155</f>
        <v>36</v>
      </c>
      <c r="J155" s="338">
        <v>18</v>
      </c>
      <c r="K155" s="338">
        <v>18</v>
      </c>
      <c r="L155" s="338"/>
      <c r="M155" s="340">
        <f t="shared" si="41"/>
        <v>54</v>
      </c>
      <c r="N155" s="518"/>
      <c r="O155" s="56"/>
      <c r="P155" s="56"/>
      <c r="Q155" s="56"/>
      <c r="R155" s="56"/>
      <c r="S155" s="56"/>
      <c r="T155" s="56"/>
      <c r="U155" s="56"/>
      <c r="V155" s="56"/>
      <c r="W155" s="56"/>
      <c r="X155" s="56">
        <v>4</v>
      </c>
      <c r="Y155" s="341"/>
    </row>
    <row r="156" spans="1:25" s="6" customFormat="1" ht="20.100000000000001" hidden="1" customHeight="1" thickBot="1" x14ac:dyDescent="0.25">
      <c r="A156" s="2269" t="s">
        <v>216</v>
      </c>
      <c r="B156" s="2270"/>
      <c r="C156" s="528"/>
      <c r="D156" s="461">
        <v>12</v>
      </c>
      <c r="E156" s="528"/>
      <c r="F156" s="528"/>
      <c r="G156" s="657">
        <v>5</v>
      </c>
      <c r="H156" s="529">
        <f t="shared" si="40"/>
        <v>150</v>
      </c>
      <c r="I156" s="530">
        <f>J156+K156</f>
        <v>64</v>
      </c>
      <c r="J156" s="531">
        <v>32</v>
      </c>
      <c r="K156" s="531">
        <v>32</v>
      </c>
      <c r="L156" s="531"/>
      <c r="M156" s="532">
        <f t="shared" si="41"/>
        <v>86</v>
      </c>
      <c r="N156" s="518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341">
        <v>8</v>
      </c>
    </row>
    <row r="157" spans="1:25" s="41" customFormat="1" ht="20.100000000000001" hidden="1" customHeight="1" thickBot="1" x14ac:dyDescent="0.25">
      <c r="A157" s="2271" t="s">
        <v>217</v>
      </c>
      <c r="B157" s="2272"/>
      <c r="C157" s="104"/>
      <c r="D157" s="76"/>
      <c r="E157" s="76"/>
      <c r="F157" s="76"/>
      <c r="G157" s="167">
        <f>G154+G155+G156+G153+G152+G151</f>
        <v>23.5</v>
      </c>
      <c r="H157" s="533">
        <f t="shared" ref="H157:M157" si="42">H154+H155+H156+H153+H152+H151</f>
        <v>705</v>
      </c>
      <c r="I157" s="533">
        <f t="shared" si="42"/>
        <v>340</v>
      </c>
      <c r="J157" s="533">
        <f t="shared" si="42"/>
        <v>200</v>
      </c>
      <c r="K157" s="533">
        <f t="shared" si="42"/>
        <v>105</v>
      </c>
      <c r="L157" s="533">
        <f t="shared" si="42"/>
        <v>25</v>
      </c>
      <c r="M157" s="533">
        <f t="shared" si="42"/>
        <v>365</v>
      </c>
      <c r="N157" s="168">
        <f t="shared" ref="N157:X157" si="43">SUM(N151:N156)</f>
        <v>0</v>
      </c>
      <c r="O157" s="168">
        <f t="shared" si="43"/>
        <v>0</v>
      </c>
      <c r="P157" s="168">
        <f t="shared" si="43"/>
        <v>0</v>
      </c>
      <c r="Q157" s="168">
        <f t="shared" si="43"/>
        <v>4</v>
      </c>
      <c r="R157" s="168">
        <f t="shared" si="43"/>
        <v>3</v>
      </c>
      <c r="S157" s="168">
        <f t="shared" si="43"/>
        <v>3</v>
      </c>
      <c r="T157" s="168">
        <f t="shared" si="43"/>
        <v>0</v>
      </c>
      <c r="U157" s="168">
        <f t="shared" si="43"/>
        <v>3</v>
      </c>
      <c r="V157" s="168">
        <f t="shared" si="43"/>
        <v>6</v>
      </c>
      <c r="W157" s="168">
        <f t="shared" si="43"/>
        <v>0</v>
      </c>
      <c r="X157" s="168">
        <f t="shared" si="43"/>
        <v>4</v>
      </c>
      <c r="Y157" s="168">
        <f>SUM(Y151:Y156)</f>
        <v>8</v>
      </c>
    </row>
    <row r="158" spans="1:25" s="27" customFormat="1" ht="20.100000000000001" hidden="1" customHeight="1" thickBot="1" x14ac:dyDescent="0.25">
      <c r="A158" s="2273" t="s">
        <v>272</v>
      </c>
      <c r="B158" s="2274"/>
      <c r="C158" s="2274"/>
      <c r="D158" s="2274"/>
      <c r="E158" s="2274"/>
      <c r="F158" s="2274"/>
      <c r="G158" s="2274"/>
      <c r="H158" s="2274"/>
      <c r="I158" s="2274"/>
      <c r="J158" s="2274"/>
      <c r="K158" s="2274"/>
      <c r="L158" s="2274"/>
      <c r="M158" s="2274"/>
      <c r="N158" s="2274"/>
      <c r="O158" s="2274"/>
      <c r="P158" s="2274"/>
      <c r="Q158" s="2274"/>
      <c r="R158" s="2274"/>
      <c r="S158" s="2274"/>
      <c r="T158" s="2274"/>
      <c r="U158" s="2274"/>
      <c r="V158" s="2274"/>
      <c r="W158" s="2274"/>
      <c r="X158" s="2274"/>
      <c r="Y158" s="2275"/>
    </row>
    <row r="159" spans="1:25" s="27" customFormat="1" ht="20.100000000000001" hidden="1" customHeight="1" x14ac:dyDescent="0.2">
      <c r="A159" s="445" t="s">
        <v>197</v>
      </c>
      <c r="B159" s="446" t="s">
        <v>84</v>
      </c>
      <c r="C159" s="447"/>
      <c r="D159" s="448">
        <v>12</v>
      </c>
      <c r="E159" s="448"/>
      <c r="F159" s="449"/>
      <c r="G159" s="450">
        <v>2.5</v>
      </c>
      <c r="H159" s="451">
        <f t="shared" ref="H159:H168" si="44">G159*30</f>
        <v>75</v>
      </c>
      <c r="I159" s="452">
        <f>SUM(J159:L159)</f>
        <v>32</v>
      </c>
      <c r="J159" s="453">
        <v>16</v>
      </c>
      <c r="K159" s="454">
        <v>16</v>
      </c>
      <c r="L159" s="454"/>
      <c r="M159" s="484">
        <f t="shared" ref="M159:M182" si="45">H159-I159</f>
        <v>43</v>
      </c>
      <c r="N159" s="463"/>
      <c r="O159" s="464"/>
      <c r="P159" s="464"/>
      <c r="Q159" s="464"/>
      <c r="R159" s="464"/>
      <c r="S159" s="464"/>
      <c r="T159" s="464"/>
      <c r="U159" s="464"/>
      <c r="V159" s="464"/>
      <c r="W159" s="464"/>
      <c r="X159" s="464"/>
      <c r="Y159" s="465">
        <v>4</v>
      </c>
    </row>
    <row r="160" spans="1:25" s="27" customFormat="1" ht="20.100000000000001" hidden="1" customHeight="1" x14ac:dyDescent="0.2">
      <c r="A160" s="456" t="s">
        <v>198</v>
      </c>
      <c r="B160" s="370" t="s">
        <v>78</v>
      </c>
      <c r="C160" s="371"/>
      <c r="D160" s="307">
        <v>12</v>
      </c>
      <c r="E160" s="307"/>
      <c r="F160" s="372"/>
      <c r="G160" s="432">
        <v>2.5</v>
      </c>
      <c r="H160" s="307">
        <f t="shared" si="44"/>
        <v>75</v>
      </c>
      <c r="I160" s="440">
        <f>SUM(J160:L160)</f>
        <v>32</v>
      </c>
      <c r="J160" s="374">
        <v>16</v>
      </c>
      <c r="K160" s="375">
        <v>16</v>
      </c>
      <c r="L160" s="375"/>
      <c r="M160" s="474">
        <f t="shared" si="45"/>
        <v>43</v>
      </c>
      <c r="N160" s="377"/>
      <c r="O160" s="375"/>
      <c r="P160" s="375"/>
      <c r="Q160" s="375"/>
      <c r="R160" s="378"/>
      <c r="S160" s="378"/>
      <c r="T160" s="379"/>
      <c r="U160" s="378"/>
      <c r="V160" s="378"/>
      <c r="W160" s="378"/>
      <c r="X160" s="378"/>
      <c r="Y160" s="380">
        <v>4</v>
      </c>
    </row>
    <row r="161" spans="1:25" s="27" customFormat="1" ht="20.100000000000001" hidden="1" customHeight="1" x14ac:dyDescent="0.2">
      <c r="A161" s="456" t="s">
        <v>199</v>
      </c>
      <c r="B161" s="54" t="s">
        <v>63</v>
      </c>
      <c r="C161" s="55"/>
      <c r="D161" s="55" t="s">
        <v>47</v>
      </c>
      <c r="E161" s="55"/>
      <c r="F161" s="55"/>
      <c r="G161" s="59">
        <v>3</v>
      </c>
      <c r="H161" s="58">
        <f t="shared" si="44"/>
        <v>90</v>
      </c>
      <c r="I161" s="107">
        <f>J161+K161+L161</f>
        <v>30</v>
      </c>
      <c r="J161" s="57">
        <v>20</v>
      </c>
      <c r="K161" s="59"/>
      <c r="L161" s="59">
        <v>10</v>
      </c>
      <c r="M161" s="220">
        <f t="shared" si="45"/>
        <v>60</v>
      </c>
      <c r="N161" s="87"/>
      <c r="O161" s="80"/>
      <c r="P161" s="80"/>
      <c r="Q161" s="80"/>
      <c r="R161" s="80"/>
      <c r="S161" s="80"/>
      <c r="T161" s="173"/>
      <c r="U161" s="58">
        <v>3</v>
      </c>
      <c r="V161" s="384"/>
      <c r="W161" s="384"/>
      <c r="X161" s="384"/>
      <c r="Y161" s="487"/>
    </row>
    <row r="162" spans="1:25" s="27" customFormat="1" ht="20.100000000000001" hidden="1" customHeight="1" x14ac:dyDescent="0.2">
      <c r="A162" s="456" t="s">
        <v>200</v>
      </c>
      <c r="B162" s="362" t="s">
        <v>133</v>
      </c>
      <c r="C162" s="363"/>
      <c r="D162" s="478">
        <v>11</v>
      </c>
      <c r="E162" s="478"/>
      <c r="F162" s="365"/>
      <c r="G162" s="364">
        <v>3</v>
      </c>
      <c r="H162" s="365">
        <f t="shared" si="44"/>
        <v>90</v>
      </c>
      <c r="I162" s="366">
        <f>SUM(J162:L162)</f>
        <v>36</v>
      </c>
      <c r="J162" s="479">
        <v>18</v>
      </c>
      <c r="K162" s="478">
        <v>18</v>
      </c>
      <c r="L162" s="478"/>
      <c r="M162" s="485">
        <f t="shared" si="45"/>
        <v>54</v>
      </c>
      <c r="N162" s="481"/>
      <c r="O162" s="365"/>
      <c r="P162" s="365"/>
      <c r="Q162" s="365"/>
      <c r="R162" s="482"/>
      <c r="S162" s="482"/>
      <c r="T162" s="483"/>
      <c r="U162" s="365"/>
      <c r="V162" s="365"/>
      <c r="W162" s="365"/>
      <c r="X162" s="365">
        <v>4</v>
      </c>
      <c r="Y162" s="480"/>
    </row>
    <row r="163" spans="1:25" s="27" customFormat="1" ht="38.25" hidden="1" customHeight="1" x14ac:dyDescent="0.2">
      <c r="A163" s="456" t="s">
        <v>201</v>
      </c>
      <c r="B163" s="438" t="s">
        <v>127</v>
      </c>
      <c r="C163" s="439"/>
      <c r="D163" s="401">
        <v>9</v>
      </c>
      <c r="E163" s="401"/>
      <c r="F163" s="439"/>
      <c r="G163" s="432">
        <v>3</v>
      </c>
      <c r="H163" s="385">
        <f t="shared" si="44"/>
        <v>90</v>
      </c>
      <c r="I163" s="440">
        <f>SUM(J163:L163)</f>
        <v>30</v>
      </c>
      <c r="J163" s="441">
        <v>20</v>
      </c>
      <c r="K163" s="401">
        <v>10</v>
      </c>
      <c r="L163" s="401"/>
      <c r="M163" s="385">
        <f t="shared" si="45"/>
        <v>60</v>
      </c>
      <c r="N163" s="442"/>
      <c r="O163" s="403"/>
      <c r="P163" s="403"/>
      <c r="Q163" s="403"/>
      <c r="R163" s="378"/>
      <c r="S163" s="378"/>
      <c r="T163" s="378"/>
      <c r="U163" s="378"/>
      <c r="V163" s="378">
        <v>3</v>
      </c>
      <c r="W163" s="378"/>
      <c r="X163" s="378"/>
      <c r="Y163" s="443"/>
    </row>
    <row r="164" spans="1:25" s="6" customFormat="1" ht="39" hidden="1" customHeight="1" x14ac:dyDescent="0.2">
      <c r="A164" s="456" t="s">
        <v>258</v>
      </c>
      <c r="B164" s="640" t="s">
        <v>85</v>
      </c>
      <c r="C164" s="381"/>
      <c r="D164" s="382">
        <v>9</v>
      </c>
      <c r="E164" s="382"/>
      <c r="F164" s="381"/>
      <c r="G164" s="382">
        <v>3</v>
      </c>
      <c r="H164" s="132">
        <f t="shared" si="44"/>
        <v>90</v>
      </c>
      <c r="I164" s="373">
        <f>SUM(J164:L164)</f>
        <v>30</v>
      </c>
      <c r="J164" s="387">
        <v>10</v>
      </c>
      <c r="K164" s="382">
        <v>20</v>
      </c>
      <c r="L164" s="382"/>
      <c r="M164" s="294">
        <f t="shared" si="45"/>
        <v>60</v>
      </c>
      <c r="N164" s="466"/>
      <c r="O164" s="384"/>
      <c r="P164" s="384"/>
      <c r="Q164" s="384"/>
      <c r="R164" s="384"/>
      <c r="S164" s="384"/>
      <c r="T164" s="384"/>
      <c r="U164" s="132"/>
      <c r="V164" s="132">
        <v>3</v>
      </c>
      <c r="W164" s="132"/>
      <c r="X164" s="132"/>
      <c r="Y164" s="383"/>
    </row>
    <row r="165" spans="1:25" s="6" customFormat="1" ht="19.5" hidden="1" customHeight="1" x14ac:dyDescent="0.2">
      <c r="A165" s="456" t="s">
        <v>259</v>
      </c>
      <c r="B165" s="54" t="s">
        <v>257</v>
      </c>
      <c r="C165" s="55"/>
      <c r="D165" s="55"/>
      <c r="E165" s="55"/>
      <c r="F165" s="55"/>
      <c r="G165" s="59">
        <f>G166+G167</f>
        <v>3</v>
      </c>
      <c r="H165" s="58">
        <f t="shared" si="44"/>
        <v>90</v>
      </c>
      <c r="I165" s="59">
        <f>I166+I167</f>
        <v>54</v>
      </c>
      <c r="J165" s="59">
        <f>J166+J167</f>
        <v>18</v>
      </c>
      <c r="K165" s="59">
        <f>K166+K167</f>
        <v>36</v>
      </c>
      <c r="L165" s="59"/>
      <c r="M165" s="220">
        <f t="shared" si="45"/>
        <v>36</v>
      </c>
      <c r="N165" s="87"/>
      <c r="O165" s="80"/>
      <c r="P165" s="80"/>
      <c r="Q165" s="80"/>
      <c r="R165" s="80"/>
      <c r="S165" s="80"/>
      <c r="T165" s="384"/>
      <c r="U165" s="132"/>
      <c r="V165" s="132"/>
      <c r="W165" s="132"/>
      <c r="X165" s="132"/>
      <c r="Y165" s="383"/>
    </row>
    <row r="166" spans="1:25" s="6" customFormat="1" ht="19.5" hidden="1" customHeight="1" x14ac:dyDescent="0.2">
      <c r="A166" s="455" t="s">
        <v>260</v>
      </c>
      <c r="B166" s="54" t="s">
        <v>257</v>
      </c>
      <c r="C166" s="55"/>
      <c r="D166" s="55"/>
      <c r="E166" s="55"/>
      <c r="F166" s="55"/>
      <c r="G166" s="59">
        <v>1.5</v>
      </c>
      <c r="H166" s="58">
        <f t="shared" si="44"/>
        <v>45</v>
      </c>
      <c r="I166" s="107">
        <f>J166+K166+L166</f>
        <v>27</v>
      </c>
      <c r="J166" s="57">
        <v>9</v>
      </c>
      <c r="K166" s="59">
        <v>18</v>
      </c>
      <c r="L166" s="59"/>
      <c r="M166" s="220">
        <f t="shared" si="45"/>
        <v>18</v>
      </c>
      <c r="N166" s="87"/>
      <c r="O166" s="80"/>
      <c r="P166" s="80"/>
      <c r="Q166" s="80"/>
      <c r="R166" s="80">
        <v>3</v>
      </c>
      <c r="S166" s="80"/>
      <c r="T166" s="384"/>
      <c r="U166" s="132"/>
      <c r="V166" s="132"/>
      <c r="W166" s="132"/>
      <c r="X166" s="132"/>
      <c r="Y166" s="383"/>
    </row>
    <row r="167" spans="1:25" s="6" customFormat="1" ht="21.75" hidden="1" customHeight="1" x14ac:dyDescent="0.2">
      <c r="A167" s="455" t="s">
        <v>261</v>
      </c>
      <c r="B167" s="54" t="s">
        <v>257</v>
      </c>
      <c r="C167" s="55"/>
      <c r="D167" s="55" t="s">
        <v>45</v>
      </c>
      <c r="E167" s="55"/>
      <c r="F167" s="55"/>
      <c r="G167" s="59">
        <v>1.5</v>
      </c>
      <c r="H167" s="58">
        <f t="shared" si="44"/>
        <v>45</v>
      </c>
      <c r="I167" s="107">
        <f>J167+K167+L167</f>
        <v>27</v>
      </c>
      <c r="J167" s="57">
        <v>9</v>
      </c>
      <c r="K167" s="59">
        <v>18</v>
      </c>
      <c r="L167" s="59"/>
      <c r="M167" s="220">
        <f t="shared" si="45"/>
        <v>18</v>
      </c>
      <c r="N167" s="87"/>
      <c r="O167" s="80"/>
      <c r="P167" s="80"/>
      <c r="Q167" s="80"/>
      <c r="R167" s="80"/>
      <c r="S167" s="80">
        <v>3</v>
      </c>
      <c r="T167" s="384"/>
      <c r="U167" s="132"/>
      <c r="V167" s="132"/>
      <c r="W167" s="132"/>
      <c r="X167" s="132"/>
      <c r="Y167" s="383"/>
    </row>
    <row r="168" spans="1:25" s="6" customFormat="1" ht="21" hidden="1" customHeight="1" thickBot="1" x14ac:dyDescent="0.25">
      <c r="A168" s="457" t="s">
        <v>262</v>
      </c>
      <c r="B168" s="458" t="s">
        <v>273</v>
      </c>
      <c r="C168" s="459"/>
      <c r="D168" s="460">
        <v>4</v>
      </c>
      <c r="E168" s="460"/>
      <c r="F168" s="461"/>
      <c r="G168" s="461">
        <v>3.5</v>
      </c>
      <c r="H168" s="462">
        <f t="shared" si="44"/>
        <v>105</v>
      </c>
      <c r="I168" s="116">
        <f>J168+K168+L168</f>
        <v>60</v>
      </c>
      <c r="J168" s="462">
        <v>30</v>
      </c>
      <c r="K168" s="460">
        <v>15</v>
      </c>
      <c r="L168" s="460">
        <v>15</v>
      </c>
      <c r="M168" s="486">
        <f t="shared" si="45"/>
        <v>45</v>
      </c>
      <c r="N168" s="239"/>
      <c r="O168" s="433"/>
      <c r="P168" s="433"/>
      <c r="Q168" s="433">
        <v>4</v>
      </c>
      <c r="R168" s="435"/>
      <c r="S168" s="435"/>
      <c r="T168" s="435"/>
      <c r="U168" s="436"/>
      <c r="V168" s="436"/>
      <c r="W168" s="436"/>
      <c r="X168" s="436"/>
      <c r="Y168" s="437"/>
    </row>
    <row r="169" spans="1:25" s="27" customFormat="1" ht="20.25" hidden="1" customHeight="1" x14ac:dyDescent="0.2">
      <c r="A169" s="2276" t="s">
        <v>276</v>
      </c>
      <c r="B169" s="2277"/>
      <c r="C169" s="2277"/>
      <c r="D169" s="2277"/>
      <c r="E169" s="2277"/>
      <c r="F169" s="2277"/>
      <c r="G169" s="2277"/>
      <c r="H169" s="2277"/>
      <c r="I169" s="2277"/>
      <c r="J169" s="2277"/>
      <c r="K169" s="2277"/>
      <c r="L169" s="2277"/>
      <c r="M169" s="2277"/>
      <c r="N169" s="2277"/>
      <c r="O169" s="2277"/>
      <c r="P169" s="2277"/>
      <c r="Q169" s="2277"/>
      <c r="R169" s="2277"/>
      <c r="S169" s="2277"/>
      <c r="T169" s="2277"/>
      <c r="U169" s="2277"/>
      <c r="V169" s="2277"/>
      <c r="W169" s="2277"/>
      <c r="X169" s="2277"/>
      <c r="Y169" s="2278"/>
    </row>
    <row r="170" spans="1:25" s="27" customFormat="1" ht="20.25" hidden="1" customHeight="1" x14ac:dyDescent="0.2">
      <c r="A170" s="128"/>
      <c r="B170" s="54" t="s">
        <v>331</v>
      </c>
      <c r="C170" s="128"/>
      <c r="D170" s="128" t="s">
        <v>20</v>
      </c>
      <c r="E170" s="128"/>
      <c r="F170" s="128"/>
      <c r="G170" s="80">
        <v>1.5</v>
      </c>
      <c r="H170" s="107">
        <f>G170*30</f>
        <v>45</v>
      </c>
      <c r="I170" s="80">
        <v>28</v>
      </c>
      <c r="J170" s="80">
        <v>14</v>
      </c>
      <c r="K170" s="128"/>
      <c r="L170" s="80">
        <v>14</v>
      </c>
      <c r="M170" s="220">
        <f t="shared" si="45"/>
        <v>17</v>
      </c>
      <c r="N170" s="80">
        <v>2</v>
      </c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</row>
    <row r="171" spans="1:25" s="27" customFormat="1" ht="20.25" hidden="1" customHeight="1" x14ac:dyDescent="0.2">
      <c r="A171" s="128"/>
      <c r="B171" s="54" t="s">
        <v>332</v>
      </c>
      <c r="C171" s="128"/>
      <c r="D171" s="128" t="s">
        <v>42</v>
      </c>
      <c r="E171" s="128"/>
      <c r="F171" s="128"/>
      <c r="G171" s="80">
        <v>1.5</v>
      </c>
      <c r="H171" s="107">
        <f>G171*30</f>
        <v>45</v>
      </c>
      <c r="I171" s="80">
        <v>24</v>
      </c>
      <c r="J171" s="128"/>
      <c r="K171" s="128"/>
      <c r="L171" s="80">
        <v>24</v>
      </c>
      <c r="M171" s="220">
        <f t="shared" si="45"/>
        <v>21</v>
      </c>
      <c r="N171" s="128"/>
      <c r="O171" s="128"/>
      <c r="P171" s="80">
        <v>3</v>
      </c>
      <c r="Q171" s="128"/>
      <c r="R171" s="128"/>
      <c r="S171" s="128"/>
      <c r="T171" s="128"/>
      <c r="U171" s="128"/>
      <c r="V171" s="128"/>
      <c r="W171" s="128"/>
      <c r="X171" s="128"/>
      <c r="Y171" s="128"/>
    </row>
    <row r="172" spans="1:25" s="27" customFormat="1" ht="20.100000000000001" hidden="1" customHeight="1" x14ac:dyDescent="0.2">
      <c r="A172" s="826" t="s">
        <v>197</v>
      </c>
      <c r="B172" s="827" t="s">
        <v>268</v>
      </c>
      <c r="C172" s="439"/>
      <c r="D172" s="439" t="s">
        <v>52</v>
      </c>
      <c r="E172" s="439"/>
      <c r="F172" s="439"/>
      <c r="G172" s="828">
        <v>2.5</v>
      </c>
      <c r="H172" s="402">
        <f t="shared" ref="H172:H182" si="46">G172*30</f>
        <v>75</v>
      </c>
      <c r="I172" s="829">
        <f>SUM(J172:L172)</f>
        <v>32</v>
      </c>
      <c r="J172" s="402">
        <v>16</v>
      </c>
      <c r="K172" s="402">
        <v>16</v>
      </c>
      <c r="L172" s="402"/>
      <c r="M172" s="830">
        <f t="shared" si="45"/>
        <v>43</v>
      </c>
      <c r="N172" s="831"/>
      <c r="O172" s="482"/>
      <c r="P172" s="482"/>
      <c r="Q172" s="482"/>
      <c r="R172" s="482"/>
      <c r="S172" s="482"/>
      <c r="T172" s="482"/>
      <c r="U172" s="482"/>
      <c r="V172" s="482"/>
      <c r="W172" s="482"/>
      <c r="X172" s="482"/>
      <c r="Y172" s="832">
        <v>4</v>
      </c>
    </row>
    <row r="173" spans="1:25" s="27" customFormat="1" ht="37.5" hidden="1" customHeight="1" x14ac:dyDescent="0.2">
      <c r="A173" s="467" t="s">
        <v>198</v>
      </c>
      <c r="B173" s="386" t="s">
        <v>277</v>
      </c>
      <c r="C173" s="381"/>
      <c r="D173" s="382">
        <v>9</v>
      </c>
      <c r="E173" s="382"/>
      <c r="F173" s="381"/>
      <c r="G173" s="382">
        <v>3</v>
      </c>
      <c r="H173" s="132">
        <f t="shared" si="46"/>
        <v>90</v>
      </c>
      <c r="I173" s="373">
        <f>SUM(J173:L173)</f>
        <v>30</v>
      </c>
      <c r="J173" s="387">
        <v>10</v>
      </c>
      <c r="K173" s="382">
        <v>20</v>
      </c>
      <c r="L173" s="382"/>
      <c r="M173" s="383">
        <f t="shared" si="45"/>
        <v>60</v>
      </c>
      <c r="N173" s="397"/>
      <c r="O173" s="245"/>
      <c r="P173" s="245"/>
      <c r="Q173" s="245"/>
      <c r="R173" s="357"/>
      <c r="S173" s="357"/>
      <c r="T173" s="357"/>
      <c r="U173" s="357"/>
      <c r="V173" s="488">
        <v>3</v>
      </c>
      <c r="W173" s="489"/>
      <c r="X173" s="489"/>
      <c r="Y173" s="388"/>
    </row>
    <row r="174" spans="1:25" s="27" customFormat="1" ht="39" hidden="1" customHeight="1" x14ac:dyDescent="0.2">
      <c r="A174" s="467" t="s">
        <v>199</v>
      </c>
      <c r="B174" s="389" t="s">
        <v>265</v>
      </c>
      <c r="C174" s="390"/>
      <c r="D174" s="55" t="s">
        <v>47</v>
      </c>
      <c r="E174" s="55"/>
      <c r="F174" s="55"/>
      <c r="G174" s="59">
        <v>3</v>
      </c>
      <c r="H174" s="58">
        <f t="shared" si="46"/>
        <v>90</v>
      </c>
      <c r="I174" s="107">
        <f>J174+K174+L174</f>
        <v>30</v>
      </c>
      <c r="J174" s="57">
        <v>20</v>
      </c>
      <c r="K174" s="59"/>
      <c r="L174" s="59">
        <v>10</v>
      </c>
      <c r="M174" s="114">
        <f t="shared" si="45"/>
        <v>60</v>
      </c>
      <c r="N174" s="444"/>
      <c r="O174" s="80"/>
      <c r="P174" s="80"/>
      <c r="Q174" s="80"/>
      <c r="R174" s="80"/>
      <c r="S174" s="80"/>
      <c r="T174" s="173"/>
      <c r="U174" s="58">
        <v>3</v>
      </c>
      <c r="V174" s="384"/>
      <c r="W174" s="384"/>
      <c r="X174" s="384"/>
      <c r="Y174" s="487"/>
    </row>
    <row r="175" spans="1:25" s="6" customFormat="1" ht="20.100000000000001" hidden="1" customHeight="1" x14ac:dyDescent="0.2">
      <c r="A175" s="467" t="s">
        <v>200</v>
      </c>
      <c r="B175" s="503" t="s">
        <v>266</v>
      </c>
      <c r="C175" s="396"/>
      <c r="D175" s="405" t="s">
        <v>51</v>
      </c>
      <c r="E175" s="381"/>
      <c r="F175" s="132"/>
      <c r="G175" s="382">
        <v>3</v>
      </c>
      <c r="H175" s="365">
        <f t="shared" si="46"/>
        <v>90</v>
      </c>
      <c r="I175" s="391">
        <f>SUM(J175:L175)</f>
        <v>36</v>
      </c>
      <c r="J175" s="392">
        <v>18</v>
      </c>
      <c r="K175" s="180">
        <v>18</v>
      </c>
      <c r="L175" s="180"/>
      <c r="M175" s="369">
        <f t="shared" si="45"/>
        <v>54</v>
      </c>
      <c r="N175" s="367"/>
      <c r="O175" s="368"/>
      <c r="P175" s="368"/>
      <c r="Q175" s="368"/>
      <c r="R175" s="393"/>
      <c r="S175" s="393"/>
      <c r="T175" s="394"/>
      <c r="U175" s="368"/>
      <c r="V175" s="368"/>
      <c r="W175" s="368"/>
      <c r="X175" s="395">
        <v>4</v>
      </c>
      <c r="Y175" s="480"/>
    </row>
    <row r="176" spans="1:25" s="27" customFormat="1" ht="39" hidden="1" customHeight="1" x14ac:dyDescent="0.2">
      <c r="A176" s="467" t="s">
        <v>201</v>
      </c>
      <c r="B176" s="130" t="s">
        <v>263</v>
      </c>
      <c r="C176" s="502"/>
      <c r="D176" s="400" t="s">
        <v>48</v>
      </c>
      <c r="E176" s="381"/>
      <c r="F176" s="381"/>
      <c r="G176" s="382">
        <v>3</v>
      </c>
      <c r="H176" s="132">
        <f t="shared" si="46"/>
        <v>90</v>
      </c>
      <c r="I176" s="397">
        <f>SUM(J176:L176)</f>
        <v>30</v>
      </c>
      <c r="J176" s="206">
        <v>10</v>
      </c>
      <c r="K176" s="207">
        <v>20</v>
      </c>
      <c r="L176" s="207"/>
      <c r="M176" s="376">
        <f t="shared" si="45"/>
        <v>60</v>
      </c>
      <c r="N176" s="491"/>
      <c r="O176" s="357"/>
      <c r="P176" s="357"/>
      <c r="Q176" s="357"/>
      <c r="R176" s="357"/>
      <c r="S176" s="357"/>
      <c r="T176" s="357"/>
      <c r="U176" s="129"/>
      <c r="V176" s="129">
        <v>3</v>
      </c>
      <c r="W176" s="398"/>
      <c r="X176" s="398"/>
      <c r="Y176" s="399"/>
    </row>
    <row r="177" spans="1:25" s="27" customFormat="1" ht="19.5" hidden="1" customHeight="1" x14ac:dyDescent="0.2">
      <c r="A177" s="467" t="s">
        <v>258</v>
      </c>
      <c r="B177" s="504" t="s">
        <v>267</v>
      </c>
      <c r="C177" s="381"/>
      <c r="D177" s="406" t="s">
        <v>52</v>
      </c>
      <c r="E177" s="371"/>
      <c r="F177" s="371"/>
      <c r="G177" s="401">
        <v>2.5</v>
      </c>
      <c r="H177" s="402">
        <f t="shared" si="46"/>
        <v>75</v>
      </c>
      <c r="I177" s="403">
        <f>SUM(J177:L177)</f>
        <v>32</v>
      </c>
      <c r="J177" s="375">
        <v>16</v>
      </c>
      <c r="K177" s="375">
        <v>16</v>
      </c>
      <c r="L177" s="474"/>
      <c r="M177" s="383">
        <f t="shared" si="45"/>
        <v>43</v>
      </c>
      <c r="N177" s="490"/>
      <c r="O177" s="378"/>
      <c r="P177" s="378"/>
      <c r="Q177" s="378"/>
      <c r="R177" s="404"/>
      <c r="S177" s="378"/>
      <c r="T177" s="378"/>
      <c r="U177" s="375"/>
      <c r="V177" s="375"/>
      <c r="W177" s="375"/>
      <c r="X177" s="375"/>
      <c r="Y177" s="376">
        <v>4</v>
      </c>
    </row>
    <row r="178" spans="1:25" s="27" customFormat="1" ht="19.5" hidden="1" customHeight="1" x14ac:dyDescent="0.2">
      <c r="A178" s="467" t="s">
        <v>259</v>
      </c>
      <c r="B178" s="500" t="s">
        <v>264</v>
      </c>
      <c r="C178" s="381"/>
      <c r="D178" s="23"/>
      <c r="E178" s="23"/>
      <c r="F178" s="23"/>
      <c r="G178" s="270">
        <f>G179+G180</f>
        <v>3</v>
      </c>
      <c r="H178" s="58">
        <f t="shared" si="46"/>
        <v>90</v>
      </c>
      <c r="I178" s="254">
        <f>I179+I180</f>
        <v>54</v>
      </c>
      <c r="J178" s="25">
        <f>J179+J180</f>
        <v>36</v>
      </c>
      <c r="K178" s="25">
        <f>K179+K180</f>
        <v>18</v>
      </c>
      <c r="L178" s="25"/>
      <c r="M178" s="252">
        <f t="shared" si="45"/>
        <v>36</v>
      </c>
      <c r="N178" s="170"/>
      <c r="O178" s="224"/>
      <c r="P178" s="80"/>
      <c r="Q178" s="80"/>
      <c r="R178" s="80"/>
      <c r="S178" s="80"/>
      <c r="T178" s="384"/>
      <c r="U178" s="132"/>
      <c r="V178" s="132"/>
      <c r="W178" s="132"/>
      <c r="X178" s="132"/>
      <c r="Y178" s="383"/>
    </row>
    <row r="179" spans="1:25" s="27" customFormat="1" ht="19.5" hidden="1" customHeight="1" x14ac:dyDescent="0.2">
      <c r="A179" s="467" t="s">
        <v>260</v>
      </c>
      <c r="B179" s="500" t="s">
        <v>264</v>
      </c>
      <c r="C179" s="371"/>
      <c r="D179" s="29"/>
      <c r="E179" s="29"/>
      <c r="F179" s="29"/>
      <c r="G179" s="477">
        <v>1.5</v>
      </c>
      <c r="H179" s="58">
        <f t="shared" si="46"/>
        <v>45</v>
      </c>
      <c r="I179" s="269">
        <f>J179+K179+L179</f>
        <v>27</v>
      </c>
      <c r="J179" s="32">
        <v>18</v>
      </c>
      <c r="K179" s="33">
        <v>9</v>
      </c>
      <c r="L179" s="33"/>
      <c r="M179" s="118">
        <f t="shared" si="45"/>
        <v>18</v>
      </c>
      <c r="N179" s="65"/>
      <c r="O179" s="273"/>
      <c r="P179" s="80"/>
      <c r="Q179" s="80"/>
      <c r="R179" s="80">
        <v>3</v>
      </c>
      <c r="S179" s="80"/>
      <c r="T179" s="384"/>
      <c r="U179" s="132"/>
      <c r="V179" s="132"/>
      <c r="W179" s="132"/>
      <c r="X179" s="132"/>
      <c r="Y179" s="383"/>
    </row>
    <row r="180" spans="1:25" s="27" customFormat="1" ht="19.5" hidden="1" customHeight="1" x14ac:dyDescent="0.2">
      <c r="A180" s="467" t="s">
        <v>261</v>
      </c>
      <c r="B180" s="500" t="s">
        <v>264</v>
      </c>
      <c r="C180" s="371"/>
      <c r="D180" s="29" t="s">
        <v>45</v>
      </c>
      <c r="E180" s="29"/>
      <c r="F180" s="29"/>
      <c r="G180" s="477">
        <v>1.5</v>
      </c>
      <c r="H180" s="58">
        <f t="shared" si="46"/>
        <v>45</v>
      </c>
      <c r="I180" s="269">
        <f>J180+K180+L180</f>
        <v>27</v>
      </c>
      <c r="J180" s="32">
        <v>18</v>
      </c>
      <c r="K180" s="33">
        <v>9</v>
      </c>
      <c r="L180" s="33"/>
      <c r="M180" s="118">
        <f t="shared" si="45"/>
        <v>18</v>
      </c>
      <c r="N180" s="65"/>
      <c r="O180" s="628"/>
      <c r="P180" s="80"/>
      <c r="Q180" s="80"/>
      <c r="R180" s="80"/>
      <c r="S180" s="80">
        <v>3</v>
      </c>
      <c r="T180" s="384"/>
      <c r="U180" s="132"/>
      <c r="V180" s="132"/>
      <c r="W180" s="132"/>
      <c r="X180" s="132"/>
      <c r="Y180" s="383"/>
    </row>
    <row r="181" spans="1:25" s="27" customFormat="1" ht="19.5" hidden="1" customHeight="1" x14ac:dyDescent="0.2">
      <c r="A181" s="615" t="s">
        <v>262</v>
      </c>
      <c r="B181" s="616" t="s">
        <v>292</v>
      </c>
      <c r="C181" s="371"/>
      <c r="D181" s="621" t="s">
        <v>43</v>
      </c>
      <c r="E181" s="622"/>
      <c r="F181" s="622"/>
      <c r="G181" s="623">
        <v>1.5</v>
      </c>
      <c r="H181" s="624">
        <f t="shared" si="46"/>
        <v>45</v>
      </c>
      <c r="I181" s="269">
        <f>J181+K181+L181</f>
        <v>30</v>
      </c>
      <c r="J181" s="625">
        <v>15</v>
      </c>
      <c r="K181" s="626"/>
      <c r="L181" s="626">
        <v>15</v>
      </c>
      <c r="M181" s="118">
        <f t="shared" si="45"/>
        <v>15</v>
      </c>
      <c r="N181" s="627"/>
      <c r="O181" s="80"/>
      <c r="P181" s="617"/>
      <c r="Q181" s="617">
        <v>2</v>
      </c>
      <c r="R181" s="617"/>
      <c r="S181" s="617"/>
      <c r="T181" s="489"/>
      <c r="U181" s="307"/>
      <c r="V181" s="307"/>
      <c r="W181" s="307"/>
      <c r="X181" s="307"/>
      <c r="Y181" s="443"/>
    </row>
    <row r="182" spans="1:25" s="27" customFormat="1" ht="20.25" hidden="1" customHeight="1" thickBot="1" x14ac:dyDescent="0.25">
      <c r="A182" s="468" t="s">
        <v>291</v>
      </c>
      <c r="B182" s="501" t="s">
        <v>274</v>
      </c>
      <c r="C182" s="475"/>
      <c r="D182" s="103">
        <v>4</v>
      </c>
      <c r="E182" s="103"/>
      <c r="F182" s="115"/>
      <c r="G182" s="115">
        <v>2</v>
      </c>
      <c r="H182" s="469">
        <f t="shared" si="46"/>
        <v>60</v>
      </c>
      <c r="I182" s="618">
        <f>J182+K182+L182</f>
        <v>30</v>
      </c>
      <c r="J182" s="102">
        <v>15</v>
      </c>
      <c r="K182" s="103"/>
      <c r="L182" s="103">
        <v>15</v>
      </c>
      <c r="M182" s="117">
        <f t="shared" si="45"/>
        <v>30</v>
      </c>
      <c r="N182" s="619"/>
      <c r="O182" s="620"/>
      <c r="P182" s="433"/>
      <c r="Q182" s="433">
        <v>2</v>
      </c>
      <c r="R182" s="434"/>
      <c r="S182" s="435"/>
      <c r="T182" s="435"/>
      <c r="U182" s="436"/>
      <c r="V182" s="436"/>
      <c r="W182" s="436"/>
      <c r="X182" s="436"/>
      <c r="Y182" s="437"/>
    </row>
    <row r="183" spans="1:25" s="27" customFormat="1" ht="28.5" hidden="1" customHeight="1" thickBot="1" x14ac:dyDescent="0.25">
      <c r="A183" s="2279" t="s">
        <v>115</v>
      </c>
      <c r="B183" s="2280"/>
      <c r="C183" s="470"/>
      <c r="D183" s="471"/>
      <c r="E183" s="471"/>
      <c r="F183" s="471"/>
      <c r="G183" s="472">
        <f>G157+G150+G125+G92</f>
        <v>93</v>
      </c>
      <c r="H183" s="472">
        <f t="shared" ref="H183:Y183" si="47">H157+H150+H125+H92</f>
        <v>2820</v>
      </c>
      <c r="I183" s="472">
        <f t="shared" si="47"/>
        <v>1370</v>
      </c>
      <c r="J183" s="472">
        <f t="shared" si="47"/>
        <v>780</v>
      </c>
      <c r="K183" s="472">
        <f t="shared" si="47"/>
        <v>310</v>
      </c>
      <c r="L183" s="472">
        <f t="shared" si="47"/>
        <v>270</v>
      </c>
      <c r="M183" s="472">
        <f t="shared" si="47"/>
        <v>1450</v>
      </c>
      <c r="N183" s="472">
        <f t="shared" si="47"/>
        <v>0</v>
      </c>
      <c r="O183" s="472">
        <f t="shared" si="47"/>
        <v>0</v>
      </c>
      <c r="P183" s="472">
        <f t="shared" si="47"/>
        <v>4</v>
      </c>
      <c r="Q183" s="472">
        <f>Q157+Q150+Q125+Q92</f>
        <v>9</v>
      </c>
      <c r="R183" s="472">
        <f t="shared" si="47"/>
        <v>5</v>
      </c>
      <c r="S183" s="472">
        <f t="shared" si="47"/>
        <v>5</v>
      </c>
      <c r="T183" s="472">
        <f t="shared" si="47"/>
        <v>16</v>
      </c>
      <c r="U183" s="472">
        <f t="shared" si="47"/>
        <v>15</v>
      </c>
      <c r="V183" s="472">
        <f t="shared" si="47"/>
        <v>14</v>
      </c>
      <c r="W183" s="472">
        <f t="shared" si="47"/>
        <v>16</v>
      </c>
      <c r="X183" s="472">
        <f t="shared" si="47"/>
        <v>18</v>
      </c>
      <c r="Y183" s="472">
        <f t="shared" si="47"/>
        <v>17</v>
      </c>
    </row>
    <row r="184" spans="1:25" s="27" customFormat="1" ht="20.100000000000001" hidden="1" customHeight="1" thickBot="1" x14ac:dyDescent="0.25">
      <c r="A184" s="2281" t="s">
        <v>195</v>
      </c>
      <c r="B184" s="2282"/>
      <c r="C184" s="2282"/>
      <c r="D184" s="2282"/>
      <c r="E184" s="2282"/>
      <c r="F184" s="2282"/>
      <c r="G184" s="2282"/>
      <c r="H184" s="2282"/>
      <c r="I184" s="2282"/>
      <c r="J184" s="2282"/>
      <c r="K184" s="2282"/>
      <c r="L184" s="2282"/>
      <c r="M184" s="2282"/>
      <c r="N184" s="2283"/>
      <c r="O184" s="2283"/>
      <c r="P184" s="2283"/>
      <c r="Q184" s="2283"/>
      <c r="R184" s="2283"/>
      <c r="S184" s="2283"/>
      <c r="T184" s="2283"/>
      <c r="U184" s="2283"/>
      <c r="V184" s="2283"/>
      <c r="W184" s="2283"/>
      <c r="X184" s="2283"/>
      <c r="Y184" s="2284"/>
    </row>
    <row r="185" spans="1:25" s="27" customFormat="1" ht="20.100000000000001" hidden="1" customHeight="1" x14ac:dyDescent="0.3">
      <c r="A185" s="492" t="s">
        <v>57</v>
      </c>
      <c r="B185" s="246" t="s">
        <v>86</v>
      </c>
      <c r="C185" s="82"/>
      <c r="D185" s="82">
        <v>3</v>
      </c>
      <c r="E185" s="82"/>
      <c r="F185" s="247"/>
      <c r="G185" s="407">
        <v>2</v>
      </c>
      <c r="H185" s="409">
        <f>G185*30</f>
        <v>60</v>
      </c>
      <c r="I185" s="493">
        <v>40</v>
      </c>
      <c r="J185" s="493"/>
      <c r="K185" s="493"/>
      <c r="L185" s="493">
        <v>40</v>
      </c>
      <c r="M185" s="494">
        <f>H185-I185</f>
        <v>20</v>
      </c>
      <c r="N185" s="184"/>
      <c r="O185" s="183"/>
      <c r="P185" s="183"/>
      <c r="Q185" s="183"/>
      <c r="R185" s="183"/>
      <c r="S185" s="183"/>
      <c r="T185" s="183"/>
      <c r="U185" s="183"/>
      <c r="V185" s="183"/>
      <c r="W185" s="184"/>
      <c r="X185" s="185"/>
      <c r="Y185" s="186"/>
    </row>
    <row r="186" spans="1:25" s="27" customFormat="1" ht="20.100000000000001" hidden="1" customHeight="1" x14ac:dyDescent="0.3">
      <c r="A186" s="141" t="s">
        <v>58</v>
      </c>
      <c r="B186" s="34" t="s">
        <v>87</v>
      </c>
      <c r="C186" s="16"/>
      <c r="D186" s="16">
        <v>9</v>
      </c>
      <c r="E186" s="16"/>
      <c r="F186" s="248"/>
      <c r="G186" s="271">
        <v>3</v>
      </c>
      <c r="H186" s="58">
        <f>G186*30</f>
        <v>90</v>
      </c>
      <c r="I186" s="58">
        <v>60</v>
      </c>
      <c r="J186" s="58"/>
      <c r="K186" s="58"/>
      <c r="L186" s="58">
        <v>60</v>
      </c>
      <c r="M186" s="495">
        <f>H186-I186</f>
        <v>30</v>
      </c>
      <c r="N186" s="188"/>
      <c r="O186" s="187"/>
      <c r="P186" s="187"/>
      <c r="Q186" s="187"/>
      <c r="R186" s="187"/>
      <c r="S186" s="187"/>
      <c r="T186" s="187"/>
      <c r="U186" s="187"/>
      <c r="V186" s="187"/>
      <c r="W186" s="188"/>
      <c r="X186" s="189"/>
      <c r="Y186" s="190"/>
    </row>
    <row r="187" spans="1:25" s="27" customFormat="1" ht="20.100000000000001" hidden="1" customHeight="1" x14ac:dyDescent="0.3">
      <c r="A187" s="141" t="s">
        <v>202</v>
      </c>
      <c r="B187" s="303" t="s">
        <v>88</v>
      </c>
      <c r="C187" s="16"/>
      <c r="D187" s="16" t="s">
        <v>121</v>
      </c>
      <c r="E187" s="16"/>
      <c r="F187" s="248"/>
      <c r="G187" s="271">
        <v>4</v>
      </c>
      <c r="H187" s="58">
        <f>G187*30</f>
        <v>120</v>
      </c>
      <c r="I187" s="58">
        <v>80</v>
      </c>
      <c r="J187" s="58"/>
      <c r="K187" s="58"/>
      <c r="L187" s="58">
        <v>80</v>
      </c>
      <c r="M187" s="495">
        <f>H187-I187</f>
        <v>40</v>
      </c>
      <c r="N187" s="188"/>
      <c r="O187" s="187"/>
      <c r="P187" s="187"/>
      <c r="Q187" s="187"/>
      <c r="R187" s="187"/>
      <c r="S187" s="187"/>
      <c r="T187" s="187"/>
      <c r="U187" s="187"/>
      <c r="V187" s="187"/>
      <c r="W187" s="191"/>
      <c r="X187" s="192"/>
      <c r="Y187" s="304"/>
    </row>
    <row r="188" spans="1:25" s="27" customFormat="1" ht="20.100000000000001" hidden="1" customHeight="1" thickBot="1" x14ac:dyDescent="0.35">
      <c r="A188" s="331" t="s">
        <v>203</v>
      </c>
      <c r="B188" s="496" t="s">
        <v>89</v>
      </c>
      <c r="C188" s="235"/>
      <c r="D188" s="235">
        <v>12</v>
      </c>
      <c r="E188" s="235"/>
      <c r="F188" s="497"/>
      <c r="G188" s="498">
        <v>7.5</v>
      </c>
      <c r="H188" s="235">
        <f>G188*30</f>
        <v>225</v>
      </c>
      <c r="I188" s="235"/>
      <c r="J188" s="235"/>
      <c r="K188" s="235"/>
      <c r="L188" s="235"/>
      <c r="M188" s="499">
        <f>H188-I188</f>
        <v>225</v>
      </c>
      <c r="N188" s="193"/>
      <c r="O188" s="194"/>
      <c r="P188" s="194"/>
      <c r="Q188" s="194"/>
      <c r="R188" s="195"/>
      <c r="S188" s="195"/>
      <c r="T188" s="194"/>
      <c r="U188" s="194"/>
      <c r="V188" s="195"/>
      <c r="W188" s="195"/>
      <c r="X188" s="194"/>
      <c r="Y188" s="196"/>
    </row>
    <row r="189" spans="1:25" s="27" customFormat="1" ht="20.100000000000001" hidden="1" customHeight="1" thickBot="1" x14ac:dyDescent="0.25">
      <c r="A189" s="2261" t="s">
        <v>194</v>
      </c>
      <c r="B189" s="2262"/>
      <c r="C189" s="2262"/>
      <c r="D189" s="2262"/>
      <c r="E189" s="2262"/>
      <c r="F189" s="2262"/>
      <c r="G189" s="2262"/>
      <c r="H189" s="2262"/>
      <c r="I189" s="2262"/>
      <c r="J189" s="2262"/>
      <c r="K189" s="2262"/>
      <c r="L189" s="2262"/>
      <c r="M189" s="2262"/>
      <c r="N189" s="2245"/>
      <c r="O189" s="2245"/>
      <c r="P189" s="2245"/>
      <c r="Q189" s="2245"/>
      <c r="R189" s="2245"/>
      <c r="S189" s="2245"/>
      <c r="T189" s="2245"/>
      <c r="U189" s="2245"/>
      <c r="V189" s="2245"/>
      <c r="W189" s="2245"/>
      <c r="X189" s="2245"/>
      <c r="Y189" s="2246"/>
    </row>
    <row r="190" spans="1:25" ht="20.100000000000001" hidden="1" customHeight="1" thickBot="1" x14ac:dyDescent="0.25">
      <c r="A190" s="128" t="s">
        <v>59</v>
      </c>
      <c r="B190" s="93" t="s">
        <v>90</v>
      </c>
      <c r="C190" s="94">
        <v>12</v>
      </c>
      <c r="D190" s="95"/>
      <c r="E190" s="95"/>
      <c r="F190" s="94"/>
      <c r="G190" s="95">
        <v>1.5</v>
      </c>
      <c r="H190" s="2239" t="s">
        <v>134</v>
      </c>
      <c r="I190" s="2240"/>
      <c r="J190" s="2240"/>
      <c r="K190" s="2240"/>
      <c r="L190" s="2240"/>
      <c r="M190" s="2241"/>
      <c r="N190" s="97"/>
      <c r="O190" s="98"/>
      <c r="P190" s="98"/>
      <c r="Q190" s="98"/>
      <c r="R190" s="99"/>
      <c r="S190" s="99"/>
      <c r="T190" s="98"/>
      <c r="U190" s="98"/>
      <c r="V190" s="99"/>
      <c r="W190" s="99"/>
      <c r="X190" s="98"/>
      <c r="Y190" s="197"/>
    </row>
    <row r="191" spans="1:25" s="27" customFormat="1" ht="20.100000000000001" hidden="1" customHeight="1" thickBot="1" x14ac:dyDescent="0.25">
      <c r="A191" s="2242" t="s">
        <v>196</v>
      </c>
      <c r="B191" s="2243"/>
      <c r="C191" s="89"/>
      <c r="D191" s="90"/>
      <c r="E191" s="90"/>
      <c r="F191" s="91"/>
      <c r="G191" s="89">
        <f>G185+G186+G187+G188+G190</f>
        <v>18</v>
      </c>
      <c r="H191" s="92">
        <f>G191*30</f>
        <v>540</v>
      </c>
      <c r="I191" s="2244"/>
      <c r="J191" s="2245"/>
      <c r="K191" s="2245"/>
      <c r="L191" s="2245"/>
      <c r="M191" s="2246"/>
      <c r="N191" s="200">
        <f>SUM(N185:N190)</f>
        <v>0</v>
      </c>
      <c r="O191" s="198">
        <f t="shared" ref="O191:Y191" si="48">SUM(O185:O190)</f>
        <v>0</v>
      </c>
      <c r="P191" s="198">
        <f t="shared" si="48"/>
        <v>0</v>
      </c>
      <c r="Q191" s="198">
        <f t="shared" si="48"/>
        <v>0</v>
      </c>
      <c r="R191" s="199">
        <f t="shared" si="48"/>
        <v>0</v>
      </c>
      <c r="S191" s="199">
        <f t="shared" si="48"/>
        <v>0</v>
      </c>
      <c r="T191" s="198">
        <f t="shared" si="48"/>
        <v>0</v>
      </c>
      <c r="U191" s="198">
        <f t="shared" si="48"/>
        <v>0</v>
      </c>
      <c r="V191" s="198">
        <f t="shared" si="48"/>
        <v>0</v>
      </c>
      <c r="W191" s="198">
        <f t="shared" si="48"/>
        <v>0</v>
      </c>
      <c r="X191" s="198">
        <f t="shared" si="48"/>
        <v>0</v>
      </c>
      <c r="Y191" s="201">
        <f t="shared" si="48"/>
        <v>0</v>
      </c>
    </row>
    <row r="192" spans="1:25" ht="19.5" hidden="1" thickBot="1" x14ac:dyDescent="0.25">
      <c r="A192" s="2247"/>
      <c r="B192" s="2247"/>
      <c r="C192" s="2247"/>
      <c r="D192" s="2247"/>
      <c r="E192" s="2247"/>
      <c r="F192" s="2247"/>
      <c r="G192" s="2247"/>
      <c r="H192" s="2247"/>
      <c r="I192" s="2247"/>
      <c r="J192" s="2247"/>
      <c r="K192" s="2247"/>
      <c r="L192" s="2247"/>
      <c r="M192" s="2247"/>
      <c r="N192" s="2247"/>
      <c r="O192" s="2247"/>
      <c r="P192" s="2247"/>
      <c r="Q192" s="2247"/>
      <c r="R192" s="2247"/>
      <c r="S192" s="2247"/>
      <c r="T192" s="2247"/>
      <c r="U192" s="2247"/>
      <c r="V192" s="2247"/>
      <c r="W192" s="2247"/>
      <c r="X192" s="2247"/>
      <c r="Y192" s="2247"/>
    </row>
    <row r="193" spans="1:25" s="27" customFormat="1" ht="20.100000000000001" hidden="1" customHeight="1" thickBot="1" x14ac:dyDescent="0.25">
      <c r="A193" s="2248" t="s">
        <v>116</v>
      </c>
      <c r="B193" s="2249"/>
      <c r="C193" s="42"/>
      <c r="D193" s="42"/>
      <c r="E193" s="42"/>
      <c r="F193" s="42"/>
      <c r="G193" s="225">
        <f t="shared" ref="G193:Y193" si="49">G183+G83</f>
        <v>240</v>
      </c>
      <c r="H193" s="585">
        <f t="shared" si="49"/>
        <v>7230</v>
      </c>
      <c r="I193" s="585">
        <f t="shared" si="49"/>
        <v>3439</v>
      </c>
      <c r="J193" s="585">
        <f t="shared" si="49"/>
        <v>1661</v>
      </c>
      <c r="K193" s="585">
        <f t="shared" si="49"/>
        <v>670</v>
      </c>
      <c r="L193" s="585">
        <f t="shared" si="49"/>
        <v>1098</v>
      </c>
      <c r="M193" s="585">
        <f t="shared" si="49"/>
        <v>3251</v>
      </c>
      <c r="N193" s="225">
        <f t="shared" si="49"/>
        <v>27</v>
      </c>
      <c r="O193" s="225">
        <f t="shared" si="49"/>
        <v>28</v>
      </c>
      <c r="P193" s="225">
        <f t="shared" si="49"/>
        <v>28</v>
      </c>
      <c r="Q193" s="225">
        <f t="shared" si="49"/>
        <v>29.5</v>
      </c>
      <c r="R193" s="225">
        <f t="shared" si="49"/>
        <v>29</v>
      </c>
      <c r="S193" s="225">
        <f t="shared" si="49"/>
        <v>30</v>
      </c>
      <c r="T193" s="225">
        <f t="shared" si="49"/>
        <v>25</v>
      </c>
      <c r="U193" s="225">
        <f t="shared" si="49"/>
        <v>24</v>
      </c>
      <c r="V193" s="225">
        <f t="shared" si="49"/>
        <v>24</v>
      </c>
      <c r="W193" s="225">
        <f t="shared" si="49"/>
        <v>22</v>
      </c>
      <c r="X193" s="225">
        <f t="shared" si="49"/>
        <v>22</v>
      </c>
      <c r="Y193" s="225">
        <f t="shared" si="49"/>
        <v>19</v>
      </c>
    </row>
    <row r="194" spans="1:25" s="43" customFormat="1" ht="20.100000000000001" hidden="1" customHeight="1" thickBot="1" x14ac:dyDescent="0.35">
      <c r="A194" s="2250" t="s">
        <v>117</v>
      </c>
      <c r="B194" s="2251"/>
      <c r="C194" s="2251"/>
      <c r="D194" s="2251"/>
      <c r="E194" s="2251"/>
      <c r="F194" s="2251"/>
      <c r="G194" s="2254">
        <f>G193</f>
        <v>240</v>
      </c>
      <c r="H194" s="2256" t="s">
        <v>1</v>
      </c>
      <c r="I194" s="2257"/>
      <c r="J194" s="2257"/>
      <c r="K194" s="2257"/>
      <c r="L194" s="2257"/>
      <c r="M194" s="2258"/>
      <c r="N194" s="2259" t="s">
        <v>98</v>
      </c>
      <c r="O194" s="2260"/>
      <c r="P194" s="2260"/>
      <c r="Q194" s="2225" t="s">
        <v>99</v>
      </c>
      <c r="R194" s="2225"/>
      <c r="S194" s="2225"/>
      <c r="T194" s="2225" t="s">
        <v>100</v>
      </c>
      <c r="U194" s="2225"/>
      <c r="V194" s="2225"/>
      <c r="W194" s="2226" t="s">
        <v>101</v>
      </c>
      <c r="X194" s="2226"/>
      <c r="Y194" s="2227"/>
    </row>
    <row r="195" spans="1:25" s="27" customFormat="1" ht="20.100000000000001" hidden="1" customHeight="1" thickBot="1" x14ac:dyDescent="0.25">
      <c r="A195" s="2252"/>
      <c r="B195" s="2253"/>
      <c r="C195" s="2253"/>
      <c r="D195" s="2253"/>
      <c r="E195" s="2253"/>
      <c r="F195" s="2253"/>
      <c r="G195" s="2255"/>
      <c r="H195" s="586">
        <f t="shared" ref="H195:Y195" si="50">H193</f>
        <v>7230</v>
      </c>
      <c r="I195" s="587">
        <f t="shared" si="50"/>
        <v>3439</v>
      </c>
      <c r="J195" s="587">
        <f t="shared" si="50"/>
        <v>1661</v>
      </c>
      <c r="K195" s="587">
        <f t="shared" si="50"/>
        <v>670</v>
      </c>
      <c r="L195" s="587">
        <f t="shared" si="50"/>
        <v>1098</v>
      </c>
      <c r="M195" s="587">
        <f t="shared" si="50"/>
        <v>3251</v>
      </c>
      <c r="N195" s="226">
        <f t="shared" si="50"/>
        <v>27</v>
      </c>
      <c r="O195" s="227">
        <f t="shared" si="50"/>
        <v>28</v>
      </c>
      <c r="P195" s="227">
        <f t="shared" si="50"/>
        <v>28</v>
      </c>
      <c r="Q195" s="227">
        <f t="shared" si="50"/>
        <v>29.5</v>
      </c>
      <c r="R195" s="227">
        <f t="shared" si="50"/>
        <v>29</v>
      </c>
      <c r="S195" s="227">
        <f t="shared" si="50"/>
        <v>30</v>
      </c>
      <c r="T195" s="227">
        <f t="shared" si="50"/>
        <v>25</v>
      </c>
      <c r="U195" s="227">
        <f t="shared" si="50"/>
        <v>24</v>
      </c>
      <c r="V195" s="227">
        <f t="shared" si="50"/>
        <v>24</v>
      </c>
      <c r="W195" s="227">
        <f t="shared" si="50"/>
        <v>22</v>
      </c>
      <c r="X195" s="227">
        <f t="shared" si="50"/>
        <v>22</v>
      </c>
      <c r="Y195" s="227">
        <f t="shared" si="50"/>
        <v>19</v>
      </c>
    </row>
    <row r="196" spans="1:25" s="27" customFormat="1" ht="20.100000000000001" hidden="1" customHeight="1" x14ac:dyDescent="0.2">
      <c r="A196" s="73"/>
      <c r="B196" s="73"/>
      <c r="C196" s="74"/>
      <c r="D196" s="74"/>
      <c r="E196" s="74"/>
      <c r="F196" s="74"/>
      <c r="G196" s="429">
        <f>G194-G32</f>
        <v>227</v>
      </c>
      <c r="H196" s="2228" t="s">
        <v>92</v>
      </c>
      <c r="I196" s="2229"/>
      <c r="J196" s="2229"/>
      <c r="K196" s="2229"/>
      <c r="L196" s="2229"/>
      <c r="M196" s="2229"/>
      <c r="N196" s="226"/>
      <c r="O196" s="227"/>
      <c r="P196" s="227"/>
      <c r="Q196" s="227"/>
      <c r="R196" s="227"/>
      <c r="S196" s="227"/>
      <c r="T196" s="227"/>
      <c r="U196" s="227"/>
      <c r="V196" s="227"/>
      <c r="W196" s="227"/>
      <c r="X196" s="227"/>
      <c r="Y196" s="228"/>
    </row>
    <row r="197" spans="1:25" s="27" customFormat="1" ht="20.100000000000001" hidden="1" customHeight="1" x14ac:dyDescent="0.2">
      <c r="A197" s="229"/>
      <c r="B197" s="44"/>
      <c r="C197" s="44"/>
      <c r="D197" s="44"/>
      <c r="E197" s="44"/>
      <c r="F197" s="44"/>
      <c r="G197" s="430"/>
      <c r="H197" s="2230" t="s">
        <v>93</v>
      </c>
      <c r="I197" s="2231"/>
      <c r="J197" s="2231"/>
      <c r="K197" s="2231"/>
      <c r="L197" s="2231"/>
      <c r="M197" s="2232"/>
      <c r="N197" s="165">
        <v>3</v>
      </c>
      <c r="O197" s="58">
        <v>1</v>
      </c>
      <c r="P197" s="58">
        <v>4</v>
      </c>
      <c r="Q197" s="58">
        <v>4</v>
      </c>
      <c r="R197" s="163">
        <v>1</v>
      </c>
      <c r="S197" s="163">
        <v>3</v>
      </c>
      <c r="T197" s="58">
        <v>3</v>
      </c>
      <c r="U197" s="58">
        <v>2</v>
      </c>
      <c r="V197" s="163">
        <v>3</v>
      </c>
      <c r="W197" s="163">
        <v>4</v>
      </c>
      <c r="X197" s="58">
        <v>1</v>
      </c>
      <c r="Y197" s="114">
        <v>1</v>
      </c>
    </row>
    <row r="198" spans="1:25" s="27" customFormat="1" ht="20.100000000000001" hidden="1" customHeight="1" x14ac:dyDescent="0.2">
      <c r="A198" s="230" t="s">
        <v>94</v>
      </c>
      <c r="B198" s="44"/>
      <c r="C198" s="44"/>
      <c r="D198" s="44"/>
      <c r="E198" s="44"/>
      <c r="F198" s="44"/>
      <c r="G198" s="45"/>
      <c r="H198" s="2233" t="s">
        <v>95</v>
      </c>
      <c r="I198" s="2234"/>
      <c r="J198" s="2234"/>
      <c r="K198" s="2234"/>
      <c r="L198" s="2234"/>
      <c r="M198" s="2235"/>
      <c r="N198" s="165">
        <v>4</v>
      </c>
      <c r="O198" s="58">
        <v>1</v>
      </c>
      <c r="P198" s="58">
        <v>3</v>
      </c>
      <c r="Q198" s="58">
        <v>3</v>
      </c>
      <c r="R198" s="163">
        <v>4</v>
      </c>
      <c r="S198" s="163">
        <v>2</v>
      </c>
      <c r="T198" s="58">
        <v>3</v>
      </c>
      <c r="U198" s="58">
        <v>3</v>
      </c>
      <c r="V198" s="163">
        <v>5</v>
      </c>
      <c r="W198" s="163">
        <v>2</v>
      </c>
      <c r="X198" s="58">
        <v>4</v>
      </c>
      <c r="Y198" s="256">
        <v>5</v>
      </c>
    </row>
    <row r="199" spans="1:25" s="27" customFormat="1" ht="20.100000000000001" hidden="1" customHeight="1" thickBot="1" x14ac:dyDescent="0.25">
      <c r="A199" s="230"/>
      <c r="B199" s="44"/>
      <c r="C199" s="44"/>
      <c r="D199" s="44"/>
      <c r="E199" s="44"/>
      <c r="F199" s="44"/>
      <c r="G199" s="45"/>
      <c r="H199" s="2236" t="s">
        <v>96</v>
      </c>
      <c r="I199" s="2237"/>
      <c r="J199" s="2237"/>
      <c r="K199" s="2237"/>
      <c r="L199" s="2237"/>
      <c r="M199" s="2238"/>
      <c r="N199" s="258"/>
      <c r="O199" s="101"/>
      <c r="P199" s="101"/>
      <c r="Q199" s="101"/>
      <c r="R199" s="222"/>
      <c r="S199" s="259">
        <v>2</v>
      </c>
      <c r="T199" s="115">
        <v>1</v>
      </c>
      <c r="U199" s="101">
        <v>1</v>
      </c>
      <c r="V199" s="222">
        <v>1</v>
      </c>
      <c r="W199" s="259">
        <v>1</v>
      </c>
      <c r="X199" s="260">
        <v>1</v>
      </c>
      <c r="Y199" s="162" t="s">
        <v>109</v>
      </c>
    </row>
    <row r="200" spans="1:25" s="27" customFormat="1" ht="20.100000000000001" hidden="1" customHeight="1" thickBot="1" x14ac:dyDescent="0.35">
      <c r="A200" s="231"/>
      <c r="B200" s="46"/>
      <c r="C200" s="47"/>
      <c r="D200" s="47"/>
      <c r="E200" s="47"/>
      <c r="F200" s="46"/>
      <c r="G200" s="48"/>
      <c r="H200" s="2218" t="s">
        <v>97</v>
      </c>
      <c r="I200" s="2219"/>
      <c r="J200" s="2219"/>
      <c r="K200" s="2219"/>
      <c r="L200" s="2219"/>
      <c r="M200" s="2220"/>
      <c r="N200" s="342">
        <v>1</v>
      </c>
      <c r="O200" s="343">
        <v>2</v>
      </c>
      <c r="P200" s="343">
        <v>3</v>
      </c>
      <c r="Q200" s="343">
        <v>4</v>
      </c>
      <c r="R200" s="343">
        <v>5</v>
      </c>
      <c r="S200" s="343">
        <v>6</v>
      </c>
      <c r="T200" s="343">
        <v>7</v>
      </c>
      <c r="U200" s="343">
        <v>8</v>
      </c>
      <c r="V200" s="343">
        <v>9</v>
      </c>
      <c r="W200" s="343">
        <v>10</v>
      </c>
      <c r="X200" s="343">
        <v>11</v>
      </c>
      <c r="Y200" s="344">
        <v>12</v>
      </c>
    </row>
    <row r="201" spans="1:25" s="27" customFormat="1" ht="18" hidden="1" customHeight="1" x14ac:dyDescent="0.3">
      <c r="A201" s="2221"/>
      <c r="B201" s="2221"/>
      <c r="C201" s="2221"/>
      <c r="D201" s="2221"/>
      <c r="E201" s="2221"/>
      <c r="F201" s="2221"/>
      <c r="G201" s="2221"/>
      <c r="H201" s="47"/>
      <c r="I201" s="47"/>
      <c r="J201" s="47"/>
      <c r="K201" s="47"/>
      <c r="L201" s="47"/>
      <c r="M201" s="47"/>
      <c r="N201" s="2222">
        <f>G45+G12+G13+G14+G17+G23+G24+G25+G36+G38+G39+G40+G42+G43+G44+G48+G49+G51+G123+G185</f>
        <v>60</v>
      </c>
      <c r="O201" s="2223"/>
      <c r="P201" s="2223"/>
      <c r="Q201" s="2222">
        <f>G18+G19+G20+G26+G27+G28+G35+G46+G50+G58+G59+G60+G61+G66+G67+G69+G75+G124+G151+G152+G86+G87+G88</f>
        <v>60</v>
      </c>
      <c r="R201" s="2223"/>
      <c r="S201" s="2223"/>
      <c r="T201" s="2222">
        <f>G54+G63+G70+G76+G77+G78+G129+G132+G134+G138+G142+G145+G186+G153+G154+G89+G90+G91</f>
        <v>60</v>
      </c>
      <c r="U201" s="2224"/>
      <c r="V201" s="2224"/>
      <c r="W201" s="2222">
        <f>G16+G64+G71+G121+G127+G130+G131+G133+G139+G146+G147+G159+G160+G162+G187+G190+G188</f>
        <v>60</v>
      </c>
      <c r="X201" s="2224"/>
      <c r="Y201" s="2224"/>
    </row>
    <row r="202" spans="1:25" s="27" customFormat="1" ht="18" hidden="1" customHeight="1" x14ac:dyDescent="0.3">
      <c r="A202" s="231"/>
      <c r="B202" s="264" t="s">
        <v>129</v>
      </c>
      <c r="C202" s="264"/>
      <c r="D202" s="2213"/>
      <c r="E202" s="2213"/>
      <c r="F202" s="2214"/>
      <c r="G202" s="2214"/>
      <c r="H202" s="264"/>
      <c r="I202" s="2215" t="s">
        <v>130</v>
      </c>
      <c r="J202" s="2216"/>
      <c r="K202" s="2216"/>
      <c r="L202" s="47"/>
      <c r="M202" s="47"/>
      <c r="N202" s="280"/>
      <c r="O202" s="280"/>
      <c r="P202" s="280"/>
      <c r="Q202" s="280"/>
      <c r="R202" s="280"/>
      <c r="S202" s="280"/>
      <c r="T202" s="281"/>
      <c r="U202" s="281"/>
      <c r="V202" s="281"/>
      <c r="W202" s="281"/>
      <c r="X202" s="281"/>
      <c r="Y202" s="281"/>
    </row>
    <row r="203" spans="1:25" s="27" customFormat="1" ht="18" hidden="1" customHeight="1" x14ac:dyDescent="0.3">
      <c r="A203" s="231"/>
      <c r="B203" s="264"/>
      <c r="C203" s="264"/>
      <c r="D203" s="264"/>
      <c r="E203" s="264"/>
      <c r="F203" s="264"/>
      <c r="G203" s="264"/>
      <c r="H203" s="264"/>
      <c r="I203" s="264"/>
      <c r="J203" s="264"/>
      <c r="K203" s="264"/>
      <c r="L203" s="47"/>
      <c r="M203" s="47"/>
      <c r="N203" s="229"/>
      <c r="O203" s="229"/>
      <c r="P203" s="229"/>
      <c r="Q203" s="229"/>
      <c r="R203" s="229"/>
      <c r="S203" s="229"/>
      <c r="T203" s="229"/>
      <c r="U203" s="427"/>
      <c r="V203" s="426"/>
      <c r="W203" s="426"/>
      <c r="X203" s="427"/>
      <c r="Y203" s="229"/>
    </row>
    <row r="204" spans="1:25" s="27" customFormat="1" ht="18" hidden="1" customHeight="1" x14ac:dyDescent="0.3">
      <c r="A204" s="231"/>
      <c r="B204" s="264" t="s">
        <v>131</v>
      </c>
      <c r="C204" s="264"/>
      <c r="D204" s="2213"/>
      <c r="E204" s="2213"/>
      <c r="F204" s="2214"/>
      <c r="G204" s="2214"/>
      <c r="H204" s="264"/>
      <c r="I204" s="2215" t="s">
        <v>132</v>
      </c>
      <c r="J204" s="2217"/>
      <c r="K204" s="2217"/>
      <c r="L204" s="47"/>
      <c r="M204" s="47"/>
      <c r="N204" s="229"/>
      <c r="O204" s="229"/>
      <c r="P204" s="229"/>
      <c r="Q204" s="229"/>
      <c r="R204" s="229"/>
      <c r="S204" s="614"/>
      <c r="T204" s="229"/>
      <c r="U204" s="229"/>
      <c r="V204" s="229"/>
      <c r="W204" s="229"/>
      <c r="X204" s="229"/>
      <c r="Y204" s="229"/>
    </row>
    <row r="205" spans="1:25" s="27" customFormat="1" ht="12.75" hidden="1" customHeight="1" x14ac:dyDescent="0.2">
      <c r="A205" s="49"/>
      <c r="B205" s="49"/>
      <c r="C205" s="50"/>
      <c r="D205" s="50"/>
      <c r="E205" s="50"/>
      <c r="F205" s="50"/>
      <c r="G205" s="51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1"/>
      <c r="Y205" s="52"/>
    </row>
    <row r="206" spans="1:25" ht="21.75" hidden="1" customHeight="1" x14ac:dyDescent="0.2"/>
    <row r="207" spans="1:25" x14ac:dyDescent="0.2">
      <c r="C207" s="74"/>
      <c r="D207" s="352"/>
      <c r="E207" s="353"/>
      <c r="F207" s="74"/>
      <c r="G207" s="352"/>
    </row>
    <row r="208" spans="1:25" x14ac:dyDescent="0.2">
      <c r="C208" s="74"/>
      <c r="D208" s="353"/>
      <c r="E208" s="353"/>
      <c r="F208" s="74"/>
      <c r="G208" s="352"/>
    </row>
    <row r="209" spans="3:7" x14ac:dyDescent="0.2">
      <c r="C209" s="74"/>
      <c r="D209" s="353"/>
      <c r="E209" s="353"/>
      <c r="F209" s="74"/>
      <c r="G209" s="352"/>
    </row>
    <row r="210" spans="3:7" x14ac:dyDescent="0.2">
      <c r="C210" s="74"/>
      <c r="D210" s="352"/>
      <c r="E210" s="353"/>
      <c r="F210" s="74"/>
      <c r="G210" s="353"/>
    </row>
    <row r="211" spans="3:7" x14ac:dyDescent="0.2">
      <c r="C211" s="74"/>
      <c r="D211" s="353"/>
      <c r="E211" s="353"/>
      <c r="F211" s="74"/>
      <c r="G211" s="352"/>
    </row>
    <row r="212" spans="3:7" x14ac:dyDescent="0.2">
      <c r="C212" s="74"/>
      <c r="D212" s="353"/>
      <c r="E212" s="353"/>
      <c r="F212" s="74"/>
      <c r="G212" s="353"/>
    </row>
    <row r="213" spans="3:7" x14ac:dyDescent="0.2">
      <c r="C213" s="74"/>
      <c r="D213" s="353"/>
      <c r="E213" s="353"/>
      <c r="F213" s="74"/>
      <c r="G213" s="353"/>
    </row>
    <row r="214" spans="3:7" x14ac:dyDescent="0.2">
      <c r="C214" s="74"/>
      <c r="D214" s="353"/>
      <c r="E214" s="353"/>
      <c r="F214" s="74"/>
      <c r="G214" s="353"/>
    </row>
    <row r="215" spans="3:7" x14ac:dyDescent="0.2">
      <c r="C215" s="74"/>
      <c r="D215" s="353"/>
      <c r="E215" s="353"/>
      <c r="F215" s="74"/>
      <c r="G215" s="352"/>
    </row>
    <row r="216" spans="3:7" x14ac:dyDescent="0.2">
      <c r="C216" s="74"/>
      <c r="D216" s="353"/>
      <c r="E216" s="353"/>
      <c r="F216" s="74"/>
      <c r="G216" s="353"/>
    </row>
    <row r="217" spans="3:7" x14ac:dyDescent="0.2">
      <c r="C217" s="74"/>
      <c r="D217" s="353"/>
      <c r="E217" s="353"/>
      <c r="F217" s="74"/>
      <c r="G217" s="353"/>
    </row>
    <row r="218" spans="3:7" x14ac:dyDescent="0.2">
      <c r="C218" s="74"/>
      <c r="D218" s="353"/>
      <c r="E218" s="353"/>
      <c r="F218" s="74"/>
      <c r="G218" s="353"/>
    </row>
    <row r="219" spans="3:7" x14ac:dyDescent="0.2">
      <c r="C219" s="74"/>
      <c r="D219" s="352"/>
      <c r="E219" s="353"/>
      <c r="F219" s="74"/>
      <c r="G219" s="353"/>
    </row>
  </sheetData>
  <mergeCells count="82">
    <mergeCell ref="A1:Y1"/>
    <mergeCell ref="A2:A7"/>
    <mergeCell ref="B2:B7"/>
    <mergeCell ref="C2:F3"/>
    <mergeCell ref="G2:G7"/>
    <mergeCell ref="H2:M2"/>
    <mergeCell ref="N2:Y2"/>
    <mergeCell ref="H3:H7"/>
    <mergeCell ref="I3:L3"/>
    <mergeCell ref="M3:M7"/>
    <mergeCell ref="N3:P4"/>
    <mergeCell ref="Q3:S4"/>
    <mergeCell ref="T3:V4"/>
    <mergeCell ref="W3:Y4"/>
    <mergeCell ref="C4:C7"/>
    <mergeCell ref="D4:D7"/>
    <mergeCell ref="E4:F4"/>
    <mergeCell ref="I4:I7"/>
    <mergeCell ref="J4:L4"/>
    <mergeCell ref="E5:E7"/>
    <mergeCell ref="A34:Y34"/>
    <mergeCell ref="F5:F7"/>
    <mergeCell ref="J5:J7"/>
    <mergeCell ref="K5:K7"/>
    <mergeCell ref="L5:L7"/>
    <mergeCell ref="N6:Y6"/>
    <mergeCell ref="A9:Y9"/>
    <mergeCell ref="A10:Y10"/>
    <mergeCell ref="A21:B21"/>
    <mergeCell ref="A30:B31"/>
    <mergeCell ref="A32:B32"/>
    <mergeCell ref="A33:B33"/>
    <mergeCell ref="A150:B150"/>
    <mergeCell ref="A52:B52"/>
    <mergeCell ref="A53:M53"/>
    <mergeCell ref="N53:Y53"/>
    <mergeCell ref="A82:B82"/>
    <mergeCell ref="A83:B83"/>
    <mergeCell ref="A84:Y84"/>
    <mergeCell ref="A85:Y85"/>
    <mergeCell ref="A92:F92"/>
    <mergeCell ref="A120:Y120"/>
    <mergeCell ref="A125:B125"/>
    <mergeCell ref="A126:Y126"/>
    <mergeCell ref="A189:Y189"/>
    <mergeCell ref="A151:B151"/>
    <mergeCell ref="A152:B152"/>
    <mergeCell ref="A153:B153"/>
    <mergeCell ref="A154:B154"/>
    <mergeCell ref="A155:B155"/>
    <mergeCell ref="A156:B156"/>
    <mergeCell ref="A157:B157"/>
    <mergeCell ref="A158:Y158"/>
    <mergeCell ref="A169:Y169"/>
    <mergeCell ref="A183:B183"/>
    <mergeCell ref="A184:Y184"/>
    <mergeCell ref="A191:B191"/>
    <mergeCell ref="I191:M191"/>
    <mergeCell ref="A192:Y192"/>
    <mergeCell ref="A193:B193"/>
    <mergeCell ref="A194:F195"/>
    <mergeCell ref="G194:G195"/>
    <mergeCell ref="H194:M194"/>
    <mergeCell ref="N194:P194"/>
    <mergeCell ref="Q194:S194"/>
    <mergeCell ref="H196:M196"/>
    <mergeCell ref="H197:M197"/>
    <mergeCell ref="H198:M198"/>
    <mergeCell ref="H199:M199"/>
    <mergeCell ref="H190:M190"/>
    <mergeCell ref="N201:P201"/>
    <mergeCell ref="Q201:S201"/>
    <mergeCell ref="T201:V201"/>
    <mergeCell ref="W201:Y201"/>
    <mergeCell ref="T194:V194"/>
    <mergeCell ref="W194:Y194"/>
    <mergeCell ref="D202:G202"/>
    <mergeCell ref="I202:K202"/>
    <mergeCell ref="D204:G204"/>
    <mergeCell ref="I204:K204"/>
    <mergeCell ref="H200:M200"/>
    <mergeCell ref="A201:G201"/>
  </mergeCells>
  <pageMargins left="0.70866141732283472" right="0.31496062992125984" top="0.51181102362204722" bottom="0.39370078740157483" header="0.51181102362204722" footer="0.39370078740157483"/>
  <pageSetup paperSize="9" scale="56" firstPageNumber="0" fitToHeight="0" orientation="landscape" r:id="rId1"/>
  <headerFooter alignWithMargins="0"/>
  <rowBreaks count="4" manualBreakCount="4">
    <brk id="40" max="24" man="1"/>
    <brk id="77" max="24" man="1"/>
    <brk id="138" max="24" man="1"/>
    <brk id="16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1"/>
  <sheetViews>
    <sheetView workbookViewId="0">
      <selection activeCell="F24" sqref="F24"/>
    </sheetView>
  </sheetViews>
  <sheetFormatPr defaultRowHeight="12.75" x14ac:dyDescent="0.2"/>
  <cols>
    <col min="3" max="4" width="9.140625" style="1066" customWidth="1"/>
    <col min="5" max="5" width="9.85546875" style="1066" customWidth="1"/>
    <col min="6" max="6" width="9.140625" style="1066" customWidth="1"/>
    <col min="7" max="7" width="9.140625" style="1302" customWidth="1"/>
    <col min="8" max="8" width="9.140625" style="1066" customWidth="1"/>
    <col min="10" max="10" width="27.5703125" customWidth="1"/>
    <col min="11" max="12" width="9.140625" style="1097" customWidth="1"/>
  </cols>
  <sheetData>
    <row r="1" spans="2:10" ht="13.5" thickBot="1" x14ac:dyDescent="0.25"/>
    <row r="2" spans="2:10" ht="13.5" thickBot="1" x14ac:dyDescent="0.25">
      <c r="B2" s="2364" t="s">
        <v>433</v>
      </c>
      <c r="C2" s="2365"/>
      <c r="D2" s="2365"/>
      <c r="E2" s="2365"/>
      <c r="F2" s="2366"/>
      <c r="G2" s="1303"/>
      <c r="H2" s="1067"/>
      <c r="I2" s="1068"/>
    </row>
    <row r="3" spans="2:10" x14ac:dyDescent="0.2">
      <c r="B3" s="2367" t="s">
        <v>426</v>
      </c>
      <c r="C3" s="2368"/>
      <c r="D3" s="2368"/>
      <c r="E3" s="2368"/>
      <c r="F3" s="2369"/>
      <c r="G3" s="1303"/>
      <c r="H3" s="1309" t="s">
        <v>503</v>
      </c>
      <c r="I3" s="1310" t="s">
        <v>502</v>
      </c>
    </row>
    <row r="4" spans="2:10" x14ac:dyDescent="0.2">
      <c r="B4" s="1214"/>
      <c r="C4" s="1219" t="s">
        <v>423</v>
      </c>
      <c r="D4" s="1219" t="s">
        <v>16</v>
      </c>
      <c r="E4" s="1219" t="s">
        <v>18</v>
      </c>
      <c r="F4" s="1220" t="s">
        <v>424</v>
      </c>
      <c r="G4" s="1304"/>
      <c r="H4" s="1307"/>
      <c r="I4" s="1299"/>
    </row>
    <row r="5" spans="2:10" x14ac:dyDescent="0.2">
      <c r="B5" s="1217" t="s">
        <v>432</v>
      </c>
      <c r="C5" s="1069">
        <f>план!G29</f>
        <v>58</v>
      </c>
      <c r="D5" s="1069">
        <f>план!G62</f>
        <v>104</v>
      </c>
      <c r="E5" s="1069">
        <f>план!G69</f>
        <v>18</v>
      </c>
      <c r="F5" s="1215">
        <f>C5+D5+E5</f>
        <v>180</v>
      </c>
      <c r="G5" s="1305"/>
      <c r="H5" s="1307" t="e">
        <f>план!#REF!+план!G62+план!G69</f>
        <v>#REF!</v>
      </c>
      <c r="I5" s="1299" t="e">
        <f>H5/F5*100</f>
        <v>#REF!</v>
      </c>
    </row>
    <row r="6" spans="2:10" ht="13.5" thickBot="1" x14ac:dyDescent="0.25">
      <c r="B6" s="1218" t="s">
        <v>425</v>
      </c>
      <c r="C6" s="1216">
        <f>C5/C13*100</f>
        <v>82.857142857142861</v>
      </c>
      <c r="D6" s="2380">
        <f>(D5+E5)/(D13+E13)*100</f>
        <v>71.764705882352942</v>
      </c>
      <c r="E6" s="2380"/>
      <c r="F6" s="1223">
        <f>F5/F13*100</f>
        <v>75</v>
      </c>
      <c r="G6" s="1305"/>
      <c r="H6" s="2376" t="s">
        <v>507</v>
      </c>
      <c r="I6" s="2376"/>
    </row>
    <row r="7" spans="2:10" x14ac:dyDescent="0.2">
      <c r="B7" s="2370" t="s">
        <v>427</v>
      </c>
      <c r="C7" s="2371"/>
      <c r="D7" s="2371"/>
      <c r="E7" s="2371"/>
      <c r="F7" s="2372"/>
      <c r="G7" s="1303"/>
      <c r="H7" s="1307"/>
      <c r="I7" s="1299"/>
    </row>
    <row r="8" spans="2:10" x14ac:dyDescent="0.2">
      <c r="B8" s="1214"/>
      <c r="C8" s="1219" t="s">
        <v>423</v>
      </c>
      <c r="D8" s="1219" t="s">
        <v>16</v>
      </c>
      <c r="E8" s="1219" t="s">
        <v>18</v>
      </c>
      <c r="F8" s="1220" t="s">
        <v>424</v>
      </c>
      <c r="G8" s="1304"/>
      <c r="H8" s="1307"/>
      <c r="I8" s="1299"/>
    </row>
    <row r="9" spans="2:10" x14ac:dyDescent="0.2">
      <c r="B9" s="1217" t="s">
        <v>432</v>
      </c>
      <c r="C9" s="1069">
        <f>план!G77</f>
        <v>12</v>
      </c>
      <c r="D9" s="1069">
        <f>план!G91</f>
        <v>48</v>
      </c>
      <c r="E9" s="1069">
        <v>0</v>
      </c>
      <c r="F9" s="1215">
        <f>C9+D9</f>
        <v>60</v>
      </c>
      <c r="G9" s="1305"/>
      <c r="H9" s="1308">
        <f>план!G91</f>
        <v>48</v>
      </c>
      <c r="I9" s="1299">
        <f>H9/F9*100</f>
        <v>80</v>
      </c>
    </row>
    <row r="10" spans="2:10" ht="13.5" thickBot="1" x14ac:dyDescent="0.25">
      <c r="B10" s="1221" t="s">
        <v>425</v>
      </c>
      <c r="C10" s="1222">
        <f>C9/C13*100</f>
        <v>17.142857142857142</v>
      </c>
      <c r="D10" s="2373">
        <f>(D9+E9)/(D13+E13)*100</f>
        <v>28.235294117647058</v>
      </c>
      <c r="E10" s="2373"/>
      <c r="F10" s="1224">
        <f>F9/F13*100</f>
        <v>25</v>
      </c>
      <c r="G10" s="1305"/>
      <c r="H10" s="2376" t="s">
        <v>508</v>
      </c>
      <c r="I10" s="2376"/>
    </row>
    <row r="11" spans="2:10" x14ac:dyDescent="0.2">
      <c r="B11" s="2367" t="s">
        <v>428</v>
      </c>
      <c r="C11" s="2368"/>
      <c r="D11" s="2368"/>
      <c r="E11" s="2368"/>
      <c r="F11" s="2369"/>
      <c r="G11" s="1303"/>
      <c r="H11" s="1307"/>
      <c r="I11" s="1299"/>
    </row>
    <row r="12" spans="2:10" x14ac:dyDescent="0.2">
      <c r="B12" s="1214"/>
      <c r="C12" s="1219" t="s">
        <v>423</v>
      </c>
      <c r="D12" s="1219" t="s">
        <v>16</v>
      </c>
      <c r="E12" s="1219" t="s">
        <v>18</v>
      </c>
      <c r="F12" s="1220" t="s">
        <v>424</v>
      </c>
      <c r="G12" s="1304"/>
      <c r="H12" s="1307"/>
      <c r="I12" s="1299"/>
    </row>
    <row r="13" spans="2:10" x14ac:dyDescent="0.2">
      <c r="B13" s="1217" t="s">
        <v>432</v>
      </c>
      <c r="C13" s="1069">
        <f>C5+C9</f>
        <v>70</v>
      </c>
      <c r="D13" s="1069">
        <f>D5+D9</f>
        <v>152</v>
      </c>
      <c r="E13" s="1069">
        <f>E5+E9</f>
        <v>18</v>
      </c>
      <c r="F13" s="1215">
        <f>F5+F9</f>
        <v>240</v>
      </c>
      <c r="G13" s="1305"/>
      <c r="H13" s="1307" t="e">
        <f>H5+H9</f>
        <v>#REF!</v>
      </c>
      <c r="I13" s="1299" t="e">
        <f>(I5+I9)/2</f>
        <v>#REF!</v>
      </c>
    </row>
    <row r="14" spans="2:10" ht="13.5" thickBot="1" x14ac:dyDescent="0.25">
      <c r="B14" s="1218" t="s">
        <v>425</v>
      </c>
      <c r="C14" s="1216">
        <f>C13/C13*100</f>
        <v>100</v>
      </c>
      <c r="D14" s="2380">
        <f>(D13+E13)/(D13+E13)*100</f>
        <v>100</v>
      </c>
      <c r="E14" s="2380"/>
      <c r="F14" s="1223">
        <f>F13/F13*100</f>
        <v>100</v>
      </c>
      <c r="G14" s="1305"/>
      <c r="H14" s="1307"/>
      <c r="I14" s="1300"/>
      <c r="J14" s="1234"/>
    </row>
    <row r="15" spans="2:10" x14ac:dyDescent="0.2">
      <c r="B15" s="1068"/>
      <c r="C15" s="1067"/>
      <c r="D15" s="1067"/>
      <c r="E15" s="1067"/>
      <c r="F15" s="1067"/>
      <c r="G15" s="1306"/>
      <c r="H15" s="1307"/>
      <c r="I15" s="1301"/>
      <c r="J15" s="1097"/>
    </row>
    <row r="16" spans="2:10" ht="15.75" customHeight="1" x14ac:dyDescent="0.2">
      <c r="B16" s="1068"/>
      <c r="C16" s="1067"/>
      <c r="D16" s="1067"/>
      <c r="E16" s="1067"/>
      <c r="F16" s="1067"/>
      <c r="G16" s="1306"/>
      <c r="H16" s="2377" t="s">
        <v>504</v>
      </c>
      <c r="I16" s="2377"/>
      <c r="J16" s="1101"/>
    </row>
    <row r="17" spans="2:12" ht="21.75" customHeight="1" x14ac:dyDescent="0.2">
      <c r="B17" s="1068"/>
      <c r="C17" s="1067"/>
      <c r="D17" s="1067"/>
      <c r="E17" s="2375" t="s">
        <v>505</v>
      </c>
      <c r="F17" s="2375"/>
      <c r="G17" s="2375"/>
      <c r="H17" s="2378" t="s">
        <v>506</v>
      </c>
      <c r="I17" s="1313" t="e">
        <f>I13/18</f>
        <v>#REF!</v>
      </c>
      <c r="J17" s="1314"/>
    </row>
    <row r="18" spans="2:12" ht="21" customHeight="1" x14ac:dyDescent="0.2">
      <c r="B18" s="1097"/>
      <c r="C18" s="1098"/>
      <c r="D18" s="1098"/>
      <c r="E18" s="2374" t="s">
        <v>509</v>
      </c>
      <c r="F18" s="2374"/>
      <c r="G18" s="2374"/>
      <c r="H18" s="2379"/>
      <c r="I18" s="1311" t="e">
        <f>H13*30/18</f>
        <v>#REF!</v>
      </c>
      <c r="J18" s="1314"/>
    </row>
    <row r="19" spans="2:12" ht="23.25" customHeight="1" x14ac:dyDescent="0.2">
      <c r="B19" s="1097"/>
      <c r="C19" s="1099"/>
      <c r="D19" s="1100"/>
      <c r="E19" s="2381" t="s">
        <v>510</v>
      </c>
      <c r="F19" s="2381"/>
      <c r="G19" s="2381"/>
      <c r="H19" s="2379"/>
      <c r="I19" s="1312" t="e">
        <f>I18/600</f>
        <v>#REF!</v>
      </c>
      <c r="J19" s="1314"/>
    </row>
    <row r="20" spans="2:12" ht="19.5" customHeight="1" x14ac:dyDescent="0.2">
      <c r="B20" s="1097"/>
      <c r="C20" s="1101"/>
      <c r="D20" s="1102"/>
      <c r="E20" s="1102"/>
      <c r="I20" s="1098"/>
      <c r="J20" s="1101"/>
    </row>
    <row r="21" spans="2:12" ht="21" customHeight="1" x14ac:dyDescent="0.2">
      <c r="B21" s="1097"/>
      <c r="C21" s="1101"/>
      <c r="D21" s="1102"/>
      <c r="E21" s="1102"/>
      <c r="I21" s="1098"/>
      <c r="J21" s="1230"/>
    </row>
    <row r="22" spans="2:12" ht="21" customHeight="1" x14ac:dyDescent="0.2">
      <c r="B22" s="1097"/>
      <c r="C22" s="1101"/>
      <c r="D22" s="1102"/>
      <c r="E22" s="1102"/>
      <c r="I22" s="1098"/>
      <c r="J22" s="1101"/>
    </row>
    <row r="23" spans="2:12" ht="19.5" customHeight="1" x14ac:dyDescent="0.2">
      <c r="B23" s="1097"/>
      <c r="C23" s="1101"/>
      <c r="D23" s="1102"/>
      <c r="E23" s="1102"/>
      <c r="I23" s="1098"/>
      <c r="J23" s="1101"/>
    </row>
    <row r="24" spans="2:12" ht="21" customHeight="1" x14ac:dyDescent="0.2">
      <c r="B24" s="1097"/>
      <c r="C24" s="1101"/>
      <c r="D24" s="1102"/>
      <c r="E24" s="1102"/>
      <c r="I24" s="1098"/>
      <c r="J24" s="1101"/>
    </row>
    <row r="25" spans="2:12" ht="18.75" customHeight="1" x14ac:dyDescent="0.2">
      <c r="B25" s="1097"/>
      <c r="C25" s="1101"/>
      <c r="D25" s="1102"/>
      <c r="E25" s="1102"/>
      <c r="I25" s="1098"/>
      <c r="J25" s="1101"/>
    </row>
    <row r="26" spans="2:12" ht="21" customHeight="1" x14ac:dyDescent="0.2">
      <c r="B26" s="1097"/>
      <c r="C26" s="1101"/>
      <c r="D26" s="1100"/>
      <c r="E26" s="1100"/>
      <c r="I26" s="1098"/>
      <c r="J26" s="1103"/>
    </row>
    <row r="27" spans="2:12" ht="21" customHeight="1" x14ac:dyDescent="0.2">
      <c r="B27" s="1097"/>
      <c r="C27" s="1101"/>
      <c r="D27" s="1100"/>
      <c r="E27" s="1100"/>
      <c r="I27" s="1098"/>
      <c r="J27" s="1231"/>
    </row>
    <row r="28" spans="2:12" x14ac:dyDescent="0.2">
      <c r="B28" s="1097"/>
      <c r="C28" s="1101"/>
      <c r="D28" s="1100"/>
      <c r="E28" s="1100"/>
      <c r="I28" s="1232"/>
      <c r="J28" s="1101"/>
    </row>
    <row r="29" spans="2:12" ht="18.75" customHeight="1" x14ac:dyDescent="0.2">
      <c r="B29" s="1097"/>
      <c r="C29" s="1103"/>
      <c r="D29" s="1102"/>
      <c r="E29" s="1102"/>
      <c r="I29" s="1098"/>
      <c r="J29" s="1101"/>
    </row>
    <row r="30" spans="2:12" x14ac:dyDescent="0.2">
      <c r="B30" s="1097"/>
      <c r="C30" s="1098"/>
      <c r="D30" s="1098"/>
      <c r="E30" s="1098"/>
      <c r="I30" s="1097"/>
      <c r="J30" s="1097"/>
    </row>
    <row r="31" spans="2:12" x14ac:dyDescent="0.2">
      <c r="I31" s="1098"/>
      <c r="J31" s="1101"/>
      <c r="K31" s="1102"/>
      <c r="L31" s="1102"/>
    </row>
    <row r="32" spans="2:12" x14ac:dyDescent="0.2">
      <c r="I32" s="1098"/>
      <c r="J32" s="1101"/>
      <c r="K32" s="1102"/>
      <c r="L32" s="1102"/>
    </row>
    <row r="33" spans="9:12" x14ac:dyDescent="0.2">
      <c r="I33" s="1098"/>
      <c r="J33" s="1101"/>
      <c r="K33" s="1102"/>
      <c r="L33" s="1102"/>
    </row>
    <row r="34" spans="9:12" x14ac:dyDescent="0.2">
      <c r="I34" s="1098"/>
      <c r="J34" s="1101"/>
      <c r="K34" s="1102"/>
      <c r="L34" s="1102"/>
    </row>
    <row r="35" spans="9:12" x14ac:dyDescent="0.2">
      <c r="I35" s="1098"/>
      <c r="J35" s="1101"/>
      <c r="K35" s="1100"/>
      <c r="L35" s="1100"/>
    </row>
    <row r="36" spans="9:12" x14ac:dyDescent="0.2">
      <c r="I36" s="1098"/>
      <c r="J36" s="1101"/>
      <c r="K36" s="1102"/>
      <c r="L36" s="1102"/>
    </row>
    <row r="37" spans="9:12" x14ac:dyDescent="0.2">
      <c r="I37" s="1098"/>
      <c r="J37" s="1101"/>
      <c r="K37" s="1102"/>
      <c r="L37" s="1102"/>
    </row>
    <row r="38" spans="9:12" x14ac:dyDescent="0.2">
      <c r="I38" s="1098"/>
      <c r="J38" s="1101"/>
      <c r="K38" s="1102"/>
      <c r="L38" s="1102"/>
    </row>
    <row r="39" spans="9:12" x14ac:dyDescent="0.2">
      <c r="I39" s="1098"/>
      <c r="J39" s="1101"/>
      <c r="K39" s="1102"/>
      <c r="L39" s="1102"/>
    </row>
    <row r="40" spans="9:12" x14ac:dyDescent="0.2">
      <c r="I40" s="1098"/>
      <c r="J40" s="1101"/>
      <c r="K40" s="1102"/>
      <c r="L40" s="1102"/>
    </row>
    <row r="41" spans="9:12" x14ac:dyDescent="0.2">
      <c r="I41" s="1098"/>
      <c r="J41" s="1101"/>
      <c r="K41" s="1102"/>
      <c r="L41" s="1102"/>
    </row>
    <row r="42" spans="9:12" x14ac:dyDescent="0.2">
      <c r="I42" s="1098"/>
      <c r="J42" s="1230"/>
      <c r="K42" s="1102"/>
      <c r="L42" s="1102"/>
    </row>
    <row r="43" spans="9:12" x14ac:dyDescent="0.2">
      <c r="I43" s="1098"/>
      <c r="J43" s="1230"/>
      <c r="K43" s="1104"/>
      <c r="L43" s="1102"/>
    </row>
    <row r="44" spans="9:12" x14ac:dyDescent="0.2">
      <c r="I44" s="1098"/>
      <c r="J44" s="1101"/>
      <c r="K44" s="1102"/>
      <c r="L44" s="1102"/>
    </row>
    <row r="45" spans="9:12" x14ac:dyDescent="0.2">
      <c r="I45" s="1098"/>
      <c r="J45" s="1233"/>
      <c r="K45" s="1102"/>
      <c r="L45" s="1102"/>
    </row>
    <row r="46" spans="9:12" x14ac:dyDescent="0.2">
      <c r="I46" s="1098"/>
      <c r="J46" s="1233"/>
      <c r="K46" s="1102"/>
      <c r="L46" s="1102"/>
    </row>
    <row r="47" spans="9:12" x14ac:dyDescent="0.2">
      <c r="I47" s="1098"/>
      <c r="J47" s="1101"/>
      <c r="K47" s="1102"/>
      <c r="L47" s="1102"/>
    </row>
    <row r="48" spans="9:12" x14ac:dyDescent="0.2">
      <c r="I48" s="1098"/>
      <c r="J48" s="1101"/>
      <c r="K48" s="1102"/>
      <c r="L48" s="1102"/>
    </row>
    <row r="49" spans="9:12" x14ac:dyDescent="0.2">
      <c r="I49" s="1098"/>
      <c r="J49" s="1101"/>
      <c r="K49" s="1102"/>
      <c r="L49" s="1102"/>
    </row>
    <row r="50" spans="9:12" x14ac:dyDescent="0.2">
      <c r="I50" s="1097"/>
      <c r="J50" s="1097"/>
    </row>
    <row r="51" spans="9:12" x14ac:dyDescent="0.2">
      <c r="I51" s="1105"/>
      <c r="J51" s="1101"/>
      <c r="K51" s="1106"/>
      <c r="L51" s="1102"/>
    </row>
    <row r="52" spans="9:12" x14ac:dyDescent="0.2">
      <c r="I52" s="1105"/>
      <c r="J52" s="1101"/>
      <c r="K52" s="1102"/>
      <c r="L52" s="1107"/>
    </row>
    <row r="53" spans="9:12" x14ac:dyDescent="0.2">
      <c r="I53" s="1105"/>
      <c r="J53" s="1101"/>
      <c r="K53" s="1102"/>
      <c r="L53" s="1102"/>
    </row>
    <row r="54" spans="9:12" x14ac:dyDescent="0.2">
      <c r="I54" s="1105"/>
      <c r="J54" s="1101"/>
      <c r="K54" s="1102"/>
      <c r="L54" s="1102"/>
    </row>
    <row r="55" spans="9:12" x14ac:dyDescent="0.2">
      <c r="I55" s="1105"/>
      <c r="J55" s="1101"/>
      <c r="K55" s="1102"/>
      <c r="L55" s="1102"/>
    </row>
    <row r="56" spans="9:12" x14ac:dyDescent="0.2">
      <c r="I56" s="1105"/>
      <c r="J56" s="1101"/>
      <c r="K56" s="1102"/>
      <c r="L56" s="1102"/>
    </row>
    <row r="57" spans="9:12" x14ac:dyDescent="0.2">
      <c r="I57" s="1105"/>
      <c r="J57" s="1101"/>
      <c r="K57" s="1102"/>
      <c r="L57" s="1108"/>
    </row>
    <row r="58" spans="9:12" x14ac:dyDescent="0.2">
      <c r="I58" s="1097"/>
      <c r="J58" s="1097"/>
    </row>
    <row r="59" spans="9:12" x14ac:dyDescent="0.2">
      <c r="I59" s="1097"/>
      <c r="J59" s="1097"/>
    </row>
    <row r="60" spans="9:12" x14ac:dyDescent="0.2">
      <c r="I60" s="1097"/>
      <c r="J60" s="1097"/>
    </row>
    <row r="61" spans="9:12" x14ac:dyDescent="0.2">
      <c r="I61" s="1097"/>
      <c r="J61" s="1097"/>
    </row>
  </sheetData>
  <mergeCells count="14">
    <mergeCell ref="E18:G18"/>
    <mergeCell ref="E17:G17"/>
    <mergeCell ref="H6:I6"/>
    <mergeCell ref="H10:I10"/>
    <mergeCell ref="H16:I16"/>
    <mergeCell ref="H17:H19"/>
    <mergeCell ref="D14:E14"/>
    <mergeCell ref="D6:E6"/>
    <mergeCell ref="E19:G19"/>
    <mergeCell ref="B2:F2"/>
    <mergeCell ref="B3:F3"/>
    <mergeCell ref="B7:F7"/>
    <mergeCell ref="B11:F11"/>
    <mergeCell ref="D10:E1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T35"/>
  <sheetViews>
    <sheetView view="pageBreakPreview" zoomScale="85" zoomScaleNormal="72" zoomScaleSheetLayoutView="85" workbookViewId="0">
      <pane ySplit="8" topLeftCell="A24" activePane="bottomLeft" state="frozen"/>
      <selection activeCell="F1" sqref="F1"/>
      <selection pane="bottomLeft" activeCell="B31" sqref="B31"/>
    </sheetView>
  </sheetViews>
  <sheetFormatPr defaultColWidth="9.140625" defaultRowHeight="18.75" x14ac:dyDescent="0.2"/>
  <cols>
    <col min="1" max="1" width="10.7109375" style="231" customWidth="1"/>
    <col min="2" max="2" width="71.28515625" style="261" customWidth="1"/>
    <col min="3" max="3" width="5.28515625" style="262" customWidth="1"/>
    <col min="4" max="4" width="6.28515625" style="263" customWidth="1"/>
    <col min="5" max="5" width="6.5703125" style="263" customWidth="1"/>
    <col min="6" max="6" width="6.42578125" style="262" customWidth="1"/>
    <col min="7" max="7" width="11.28515625" style="263" customWidth="1"/>
    <col min="8" max="8" width="9.7109375" style="262" customWidth="1"/>
    <col min="9" max="9" width="9.5703125" style="20" customWidth="1"/>
    <col min="10" max="10" width="9" style="20" customWidth="1"/>
    <col min="11" max="11" width="7.5703125" style="20" customWidth="1"/>
    <col min="12" max="12" width="9.42578125" style="20" customWidth="1"/>
    <col min="13" max="13" width="9" style="229" hidden="1" customWidth="1"/>
    <col min="14" max="14" width="13.42578125" style="20" customWidth="1"/>
    <col min="15" max="15" width="32.42578125" style="20" customWidth="1"/>
    <col min="16" max="16" width="7.140625" style="20" hidden="1" customWidth="1"/>
    <col min="17" max="17" width="6.7109375" style="20" hidden="1" customWidth="1"/>
    <col min="18" max="18" width="6.28515625" style="20" hidden="1" customWidth="1"/>
    <col min="19" max="20" width="6.85546875" style="20" hidden="1" customWidth="1"/>
    <col min="21" max="21" width="6.7109375" style="20" hidden="1" customWidth="1"/>
    <col min="22" max="22" width="6.28515625" style="20" hidden="1" customWidth="1"/>
    <col min="23" max="27" width="9.140625" style="5" hidden="1" customWidth="1"/>
    <col min="28" max="43" width="0" style="5" hidden="1" customWidth="1"/>
    <col min="44" max="44" width="11.85546875" style="1318" customWidth="1"/>
    <col min="45" max="45" width="12.5703125" style="1318" customWidth="1"/>
    <col min="46" max="46" width="14" style="1095" customWidth="1"/>
    <col min="47" max="16384" width="9.140625" style="5"/>
  </cols>
  <sheetData>
    <row r="1" spans="1:228" s="7" customFormat="1" ht="20.100000000000001" customHeight="1" thickBot="1" x14ac:dyDescent="0.25">
      <c r="A1" s="2330" t="s">
        <v>517</v>
      </c>
      <c r="B1" s="2330"/>
      <c r="C1" s="2330"/>
      <c r="D1" s="2330"/>
      <c r="E1" s="2330"/>
      <c r="F1" s="2330"/>
      <c r="G1" s="2330"/>
      <c r="H1" s="2330"/>
      <c r="I1" s="2330"/>
      <c r="J1" s="2330"/>
      <c r="K1" s="2330"/>
      <c r="L1" s="2330"/>
      <c r="M1" s="2330"/>
      <c r="N1" s="2330"/>
      <c r="O1" s="2382"/>
      <c r="P1" s="2330"/>
      <c r="Q1" s="2330"/>
      <c r="R1" s="2330"/>
      <c r="S1" s="2330"/>
      <c r="T1" s="2330"/>
      <c r="U1" s="2330"/>
      <c r="V1" s="2330"/>
      <c r="AR1" s="841"/>
      <c r="AS1" s="841"/>
      <c r="AT1" s="229"/>
    </row>
    <row r="2" spans="1:228" s="7" customFormat="1" ht="20.100000000000001" customHeight="1" thickBot="1" x14ac:dyDescent="0.25">
      <c r="A2" s="2383" t="s">
        <v>22</v>
      </c>
      <c r="B2" s="2386" t="s">
        <v>23</v>
      </c>
      <c r="C2" s="2336" t="s">
        <v>359</v>
      </c>
      <c r="D2" s="2337"/>
      <c r="E2" s="2337"/>
      <c r="F2" s="2338"/>
      <c r="G2" s="2342" t="s">
        <v>24</v>
      </c>
      <c r="H2" s="2346" t="s">
        <v>141</v>
      </c>
      <c r="I2" s="2346"/>
      <c r="J2" s="2346"/>
      <c r="K2" s="2346"/>
      <c r="L2" s="2346"/>
      <c r="M2" s="2347"/>
      <c r="N2" s="2390" t="s">
        <v>513</v>
      </c>
      <c r="O2" s="2314" t="s">
        <v>514</v>
      </c>
      <c r="P2" s="1319"/>
      <c r="Q2" s="1319"/>
      <c r="R2" s="1319"/>
      <c r="S2" s="1319"/>
      <c r="T2" s="1319"/>
      <c r="U2" s="1319"/>
      <c r="V2" s="1320"/>
      <c r="AR2" s="841"/>
      <c r="AS2" s="841"/>
      <c r="AT2" s="229"/>
    </row>
    <row r="3" spans="1:228" s="7" customFormat="1" ht="19.5" customHeight="1" x14ac:dyDescent="0.2">
      <c r="A3" s="2384"/>
      <c r="B3" s="2387"/>
      <c r="C3" s="2339"/>
      <c r="D3" s="2340"/>
      <c r="E3" s="2340"/>
      <c r="F3" s="2341"/>
      <c r="G3" s="2343"/>
      <c r="H3" s="2351" t="s">
        <v>25</v>
      </c>
      <c r="I3" s="2387" t="s">
        <v>142</v>
      </c>
      <c r="J3" s="2389"/>
      <c r="K3" s="2389"/>
      <c r="L3" s="2389"/>
      <c r="M3" s="2354" t="s">
        <v>26</v>
      </c>
      <c r="N3" s="2391"/>
      <c r="O3" s="2314"/>
      <c r="P3" s="1327" t="s">
        <v>30</v>
      </c>
      <c r="Q3" s="1321"/>
      <c r="R3" s="1321" t="s">
        <v>31</v>
      </c>
      <c r="S3" s="1321"/>
      <c r="T3" s="1321" t="s">
        <v>32</v>
      </c>
      <c r="U3" s="1321"/>
      <c r="V3" s="1322"/>
      <c r="AR3" s="841"/>
      <c r="AS3" s="841"/>
      <c r="AT3" s="229"/>
    </row>
    <row r="4" spans="1:228" s="7" customFormat="1" ht="19.5" customHeight="1" x14ac:dyDescent="0.2">
      <c r="A4" s="2384"/>
      <c r="B4" s="2387"/>
      <c r="C4" s="2321" t="s">
        <v>135</v>
      </c>
      <c r="D4" s="2321" t="s">
        <v>136</v>
      </c>
      <c r="E4" s="2309" t="s">
        <v>138</v>
      </c>
      <c r="F4" s="2310"/>
      <c r="G4" s="2343"/>
      <c r="H4" s="2351"/>
      <c r="I4" s="2311" t="s">
        <v>19</v>
      </c>
      <c r="J4" s="2314" t="s">
        <v>143</v>
      </c>
      <c r="K4" s="2314"/>
      <c r="L4" s="2314"/>
      <c r="M4" s="2355"/>
      <c r="N4" s="2391"/>
      <c r="O4" s="2314"/>
      <c r="P4" s="1328"/>
      <c r="Q4" s="1323"/>
      <c r="R4" s="1323"/>
      <c r="S4" s="1323"/>
      <c r="T4" s="1323"/>
      <c r="U4" s="1323"/>
      <c r="V4" s="1324"/>
      <c r="AR4" s="841"/>
      <c r="AS4" s="841"/>
      <c r="AT4" s="229"/>
    </row>
    <row r="5" spans="1:228" s="7" customFormat="1" ht="20.100000000000001" customHeight="1" x14ac:dyDescent="0.2">
      <c r="A5" s="2384"/>
      <c r="B5" s="2387"/>
      <c r="C5" s="2351"/>
      <c r="D5" s="2351"/>
      <c r="E5" s="2315" t="s">
        <v>139</v>
      </c>
      <c r="F5" s="2319" t="s">
        <v>140</v>
      </c>
      <c r="G5" s="2344"/>
      <c r="H5" s="2351"/>
      <c r="I5" s="2312"/>
      <c r="J5" s="2321" t="s">
        <v>27</v>
      </c>
      <c r="K5" s="2321" t="s">
        <v>434</v>
      </c>
      <c r="L5" s="2321" t="s">
        <v>28</v>
      </c>
      <c r="M5" s="2356"/>
      <c r="N5" s="2391"/>
      <c r="O5" s="2314"/>
      <c r="P5" s="1329">
        <v>3</v>
      </c>
      <c r="Q5" s="1071">
        <v>4</v>
      </c>
      <c r="R5" s="1071">
        <v>5</v>
      </c>
      <c r="S5" s="1071">
        <v>6</v>
      </c>
      <c r="T5" s="1071">
        <v>7</v>
      </c>
      <c r="U5" s="1071">
        <v>8</v>
      </c>
      <c r="V5" s="1072"/>
      <c r="AR5" s="841"/>
      <c r="AS5" s="841"/>
      <c r="AT5" s="229"/>
    </row>
    <row r="6" spans="1:228" s="7" customFormat="1" ht="20.100000000000001" customHeight="1" thickBot="1" x14ac:dyDescent="0.25">
      <c r="A6" s="2384"/>
      <c r="B6" s="2387"/>
      <c r="C6" s="2351"/>
      <c r="D6" s="2351"/>
      <c r="E6" s="2316"/>
      <c r="F6" s="2319"/>
      <c r="G6" s="2344"/>
      <c r="H6" s="2351"/>
      <c r="I6" s="2312"/>
      <c r="J6" s="2321"/>
      <c r="K6" s="2321"/>
      <c r="L6" s="2321"/>
      <c r="M6" s="2356"/>
      <c r="N6" s="2391"/>
      <c r="O6" s="2314"/>
      <c r="P6" s="298"/>
      <c r="Q6" s="1325"/>
      <c r="R6" s="1325"/>
      <c r="S6" s="1325"/>
      <c r="T6" s="1325"/>
      <c r="U6" s="1325"/>
      <c r="V6" s="1326"/>
      <c r="AR6" s="841"/>
      <c r="AS6" s="841"/>
      <c r="AT6" s="229"/>
    </row>
    <row r="7" spans="1:228" s="7" customFormat="1" ht="22.5" customHeight="1" thickBot="1" x14ac:dyDescent="0.25">
      <c r="A7" s="2385"/>
      <c r="B7" s="2388"/>
      <c r="C7" s="2352"/>
      <c r="D7" s="2352"/>
      <c r="E7" s="2317"/>
      <c r="F7" s="2320"/>
      <c r="G7" s="2345"/>
      <c r="H7" s="2352"/>
      <c r="I7" s="2313"/>
      <c r="J7" s="2322"/>
      <c r="K7" s="2322"/>
      <c r="L7" s="2322"/>
      <c r="M7" s="2357"/>
      <c r="N7" s="2392"/>
      <c r="O7" s="2314"/>
      <c r="P7" s="1330">
        <v>15</v>
      </c>
      <c r="Q7" s="1074">
        <v>18</v>
      </c>
      <c r="R7" s="1074">
        <v>15</v>
      </c>
      <c r="S7" s="1074">
        <v>18</v>
      </c>
      <c r="T7" s="1074">
        <v>15</v>
      </c>
      <c r="U7" s="1074">
        <v>13</v>
      </c>
      <c r="V7" s="1075"/>
      <c r="AC7" s="2358" t="s">
        <v>29</v>
      </c>
      <c r="AD7" s="2359"/>
      <c r="AE7" s="2359"/>
      <c r="AF7" s="2359" t="s">
        <v>30</v>
      </c>
      <c r="AG7" s="2359"/>
      <c r="AH7" s="2359"/>
      <c r="AI7" s="2359" t="s">
        <v>31</v>
      </c>
      <c r="AJ7" s="2359"/>
      <c r="AK7" s="2359"/>
      <c r="AL7" s="2359" t="s">
        <v>32</v>
      </c>
      <c r="AM7" s="2359"/>
      <c r="AN7" s="2362"/>
      <c r="AR7" s="841"/>
      <c r="AS7" s="841"/>
      <c r="AT7" s="229"/>
    </row>
    <row r="8" spans="1:228" s="7" customFormat="1" ht="20.100000000000001" customHeight="1" x14ac:dyDescent="0.2">
      <c r="A8" s="2393" t="s">
        <v>515</v>
      </c>
      <c r="B8" s="2394"/>
      <c r="C8" s="2394"/>
      <c r="D8" s="2394"/>
      <c r="E8" s="2394"/>
      <c r="F8" s="2394"/>
      <c r="G8" s="2394"/>
      <c r="H8" s="2394"/>
      <c r="I8" s="2394"/>
      <c r="J8" s="2394"/>
      <c r="K8" s="2394"/>
      <c r="L8" s="2394"/>
      <c r="M8" s="2394"/>
      <c r="N8" s="2394"/>
      <c r="O8" s="2395"/>
      <c r="P8" s="295">
        <v>17</v>
      </c>
      <c r="Q8" s="295">
        <v>18</v>
      </c>
      <c r="R8" s="295">
        <v>20</v>
      </c>
      <c r="S8" s="295">
        <v>21</v>
      </c>
      <c r="T8" s="295">
        <v>23</v>
      </c>
      <c r="U8" s="295">
        <v>25</v>
      </c>
      <c r="V8" s="320">
        <v>26</v>
      </c>
      <c r="W8" s="7" t="s">
        <v>29</v>
      </c>
      <c r="X8" s="7" t="s">
        <v>30</v>
      </c>
      <c r="Y8" s="7" t="s">
        <v>31</v>
      </c>
      <c r="Z8" s="7" t="s">
        <v>32</v>
      </c>
      <c r="AC8" s="2360"/>
      <c r="AD8" s="2361"/>
      <c r="AE8" s="2361"/>
      <c r="AF8" s="2361"/>
      <c r="AG8" s="2361"/>
      <c r="AH8" s="2361"/>
      <c r="AI8" s="2361"/>
      <c r="AJ8" s="2361"/>
      <c r="AK8" s="2361"/>
      <c r="AL8" s="2361"/>
      <c r="AM8" s="2361"/>
      <c r="AN8" s="2363"/>
      <c r="AR8" s="841"/>
      <c r="AS8" s="841"/>
      <c r="AT8" s="229"/>
    </row>
    <row r="9" spans="1:228" x14ac:dyDescent="0.2">
      <c r="A9" s="128" t="s">
        <v>149</v>
      </c>
      <c r="B9" s="54" t="s">
        <v>278</v>
      </c>
      <c r="C9" s="55"/>
      <c r="D9" s="55" t="s">
        <v>20</v>
      </c>
      <c r="E9" s="55"/>
      <c r="F9" s="56"/>
      <c r="G9" s="61">
        <v>2</v>
      </c>
      <c r="H9" s="57">
        <v>60</v>
      </c>
      <c r="I9" s="107">
        <v>30</v>
      </c>
      <c r="J9" s="57">
        <v>15</v>
      </c>
      <c r="K9" s="59"/>
      <c r="L9" s="59">
        <v>15</v>
      </c>
      <c r="M9" s="58">
        <v>30</v>
      </c>
      <c r="N9" s="80">
        <v>2</v>
      </c>
      <c r="O9" s="80"/>
      <c r="P9" s="841" t="b">
        <v>0</v>
      </c>
      <c r="Q9" s="841" t="b">
        <v>1</v>
      </c>
      <c r="R9" s="229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 t="s">
        <v>529</v>
      </c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</row>
    <row r="10" spans="1:228" x14ac:dyDescent="0.2">
      <c r="A10" s="205" t="s">
        <v>150</v>
      </c>
      <c r="B10" s="851" t="s">
        <v>34</v>
      </c>
      <c r="C10" s="209">
        <v>1</v>
      </c>
      <c r="D10" s="40"/>
      <c r="E10" s="40"/>
      <c r="F10" s="1005"/>
      <c r="G10" s="1054">
        <v>3</v>
      </c>
      <c r="H10" s="839">
        <v>90</v>
      </c>
      <c r="I10" s="40">
        <v>45</v>
      </c>
      <c r="J10" s="40">
        <v>30</v>
      </c>
      <c r="K10" s="40"/>
      <c r="L10" s="40">
        <v>15</v>
      </c>
      <c r="M10" s="252">
        <v>45</v>
      </c>
      <c r="N10" s="926">
        <v>3</v>
      </c>
      <c r="O10" s="293"/>
      <c r="P10" s="841" t="b">
        <v>0</v>
      </c>
      <c r="Q10" s="841" t="b">
        <v>1</v>
      </c>
      <c r="R10" s="229" t="s">
        <v>443</v>
      </c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 t="s">
        <v>520</v>
      </c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</row>
    <row r="11" spans="1:228" x14ac:dyDescent="0.2">
      <c r="A11" s="77" t="s">
        <v>152</v>
      </c>
      <c r="B11" s="845" t="s">
        <v>55</v>
      </c>
      <c r="C11" s="934"/>
      <c r="D11" s="55" t="s">
        <v>20</v>
      </c>
      <c r="E11" s="55"/>
      <c r="F11" s="859"/>
      <c r="G11" s="984">
        <v>4</v>
      </c>
      <c r="H11" s="943">
        <v>120</v>
      </c>
      <c r="I11" s="107">
        <v>60</v>
      </c>
      <c r="J11" s="57">
        <v>15</v>
      </c>
      <c r="K11" s="59"/>
      <c r="L11" s="59">
        <v>45</v>
      </c>
      <c r="M11" s="114">
        <v>60</v>
      </c>
      <c r="N11" s="87">
        <v>4</v>
      </c>
      <c r="O11" s="80"/>
      <c r="P11" s="841" t="b">
        <v>0</v>
      </c>
      <c r="Q11" s="841" t="b">
        <v>1</v>
      </c>
      <c r="R11" s="229" t="s">
        <v>442</v>
      </c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 t="s">
        <v>521</v>
      </c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</row>
    <row r="12" spans="1:228" x14ac:dyDescent="0.2">
      <c r="A12" s="77"/>
      <c r="B12" s="843" t="s">
        <v>33</v>
      </c>
      <c r="C12" s="166"/>
      <c r="D12" s="21">
        <v>1</v>
      </c>
      <c r="E12" s="21"/>
      <c r="F12" s="977"/>
      <c r="G12" s="1048">
        <v>2</v>
      </c>
      <c r="H12" s="842">
        <v>60</v>
      </c>
      <c r="I12" s="16">
        <v>30</v>
      </c>
      <c r="J12" s="16"/>
      <c r="K12" s="16"/>
      <c r="L12" s="16">
        <v>30</v>
      </c>
      <c r="M12" s="118">
        <v>30</v>
      </c>
      <c r="N12" s="165">
        <v>2</v>
      </c>
      <c r="O12" s="58"/>
      <c r="P12" s="841" t="b">
        <v>0</v>
      </c>
      <c r="Q12" s="841" t="b">
        <v>1</v>
      </c>
      <c r="R12" s="229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 t="s">
        <v>522</v>
      </c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</row>
    <row r="13" spans="1:228" x14ac:dyDescent="0.2">
      <c r="A13" s="77"/>
      <c r="B13" s="845" t="s">
        <v>56</v>
      </c>
      <c r="C13" s="934" t="s">
        <v>20</v>
      </c>
      <c r="D13" s="55"/>
      <c r="E13" s="55"/>
      <c r="F13" s="859"/>
      <c r="G13" s="984">
        <v>5</v>
      </c>
      <c r="H13" s="943">
        <v>150</v>
      </c>
      <c r="I13" s="107">
        <v>75</v>
      </c>
      <c r="J13" s="58">
        <v>30</v>
      </c>
      <c r="K13" s="58">
        <v>45</v>
      </c>
      <c r="L13" s="58"/>
      <c r="M13" s="114">
        <v>75</v>
      </c>
      <c r="N13" s="87">
        <v>5</v>
      </c>
      <c r="O13" s="80"/>
      <c r="P13" s="841" t="b">
        <v>0</v>
      </c>
      <c r="Q13" s="841" t="b">
        <v>1</v>
      </c>
      <c r="R13" s="229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 t="s">
        <v>523</v>
      </c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</row>
    <row r="14" spans="1:228" x14ac:dyDescent="0.2">
      <c r="A14" s="77"/>
      <c r="B14" s="845" t="s">
        <v>220</v>
      </c>
      <c r="C14" s="171">
        <v>1</v>
      </c>
      <c r="D14" s="60"/>
      <c r="E14" s="60"/>
      <c r="F14" s="575"/>
      <c r="G14" s="984">
        <v>7</v>
      </c>
      <c r="H14" s="943">
        <v>210</v>
      </c>
      <c r="I14" s="107">
        <v>105</v>
      </c>
      <c r="J14" s="58">
        <v>45</v>
      </c>
      <c r="K14" s="58"/>
      <c r="L14" s="58">
        <v>60</v>
      </c>
      <c r="M14" s="114">
        <v>105</v>
      </c>
      <c r="N14" s="171">
        <v>7</v>
      </c>
      <c r="O14" s="60"/>
      <c r="P14" s="841" t="b">
        <v>0</v>
      </c>
      <c r="Q14" s="841" t="b">
        <v>1</v>
      </c>
      <c r="R14" s="229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 t="s">
        <v>444</v>
      </c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</row>
    <row r="15" spans="1:228" ht="19.5" thickBot="1" x14ac:dyDescent="0.25">
      <c r="A15" s="604"/>
      <c r="B15" s="989" t="s">
        <v>38</v>
      </c>
      <c r="C15" s="990"/>
      <c r="D15" s="80">
        <v>1</v>
      </c>
      <c r="E15" s="128"/>
      <c r="F15" s="980"/>
      <c r="G15" s="991">
        <v>3</v>
      </c>
      <c r="H15" s="941">
        <v>90</v>
      </c>
      <c r="I15" s="992">
        <v>60</v>
      </c>
      <c r="J15" s="624">
        <v>8</v>
      </c>
      <c r="K15" s="624"/>
      <c r="L15" s="624">
        <v>52</v>
      </c>
      <c r="M15" s="993">
        <v>30</v>
      </c>
      <c r="N15" s="87">
        <v>4</v>
      </c>
      <c r="O15" s="80"/>
      <c r="P15" s="841" t="b">
        <v>0</v>
      </c>
      <c r="Q15" s="841" t="b">
        <v>1</v>
      </c>
      <c r="R15" s="1095"/>
      <c r="S15" s="971"/>
      <c r="T15" s="971"/>
      <c r="U15" s="971"/>
      <c r="V15" s="971"/>
      <c r="W15" s="971"/>
      <c r="X15" s="971"/>
      <c r="Y15" s="971"/>
      <c r="Z15" s="971"/>
      <c r="AA15" s="971"/>
      <c r="AB15" s="971"/>
      <c r="AC15" s="971"/>
      <c r="AD15" s="971"/>
      <c r="AE15" s="971"/>
      <c r="AF15" s="971"/>
      <c r="AG15" s="971"/>
      <c r="AH15" s="971"/>
      <c r="AI15" s="971"/>
      <c r="AJ15" s="971"/>
      <c r="AK15" s="971"/>
      <c r="AL15" s="971"/>
      <c r="AM15" s="971"/>
      <c r="AN15" s="971"/>
      <c r="AO15" s="971"/>
      <c r="AP15" s="971"/>
      <c r="AQ15" s="971"/>
      <c r="AR15" s="971" t="s">
        <v>441</v>
      </c>
      <c r="AS15" s="971"/>
      <c r="AT15" s="971"/>
      <c r="AU15" s="971"/>
      <c r="AV15" s="971"/>
      <c r="AW15" s="971"/>
      <c r="AX15" s="971"/>
      <c r="AY15" s="971"/>
      <c r="AZ15" s="971"/>
      <c r="BA15" s="971"/>
      <c r="BB15" s="971"/>
      <c r="BC15" s="971"/>
      <c r="BD15" s="971"/>
      <c r="BE15" s="971"/>
      <c r="BF15" s="971"/>
      <c r="BG15" s="971"/>
      <c r="BH15" s="971"/>
      <c r="BI15" s="971"/>
      <c r="BJ15" s="971"/>
      <c r="BK15" s="971"/>
      <c r="BL15" s="971"/>
      <c r="BM15" s="971"/>
      <c r="BN15" s="971"/>
      <c r="BO15" s="971"/>
      <c r="BP15" s="971"/>
      <c r="BQ15" s="971"/>
      <c r="BR15" s="971"/>
      <c r="BS15" s="971"/>
      <c r="BT15" s="971"/>
      <c r="BU15" s="971"/>
      <c r="BV15" s="971"/>
      <c r="BW15" s="971"/>
      <c r="BX15" s="971"/>
      <c r="BY15" s="971"/>
      <c r="BZ15" s="971"/>
      <c r="CA15" s="971"/>
      <c r="CB15" s="971"/>
      <c r="CC15" s="971"/>
      <c r="CD15" s="971"/>
      <c r="CE15" s="971"/>
      <c r="CF15" s="971"/>
      <c r="CG15" s="971"/>
      <c r="CH15" s="971"/>
      <c r="CI15" s="971"/>
      <c r="CJ15" s="971"/>
      <c r="CK15" s="971"/>
      <c r="CL15" s="971"/>
      <c r="CM15" s="971"/>
      <c r="CN15" s="971"/>
      <c r="CO15" s="971"/>
      <c r="CP15" s="971"/>
      <c r="CQ15" s="971"/>
      <c r="CR15" s="971"/>
      <c r="CS15" s="971"/>
      <c r="CT15" s="971"/>
      <c r="CU15" s="971"/>
      <c r="CV15" s="971"/>
      <c r="CW15" s="971"/>
      <c r="CX15" s="971"/>
      <c r="CY15" s="971"/>
      <c r="CZ15" s="971"/>
      <c r="DA15" s="971"/>
      <c r="DB15" s="971"/>
      <c r="DC15" s="971"/>
      <c r="DD15" s="971"/>
      <c r="DE15" s="971"/>
      <c r="DF15" s="971"/>
      <c r="DG15" s="971"/>
      <c r="DH15" s="971"/>
      <c r="DI15" s="971"/>
      <c r="DJ15" s="971"/>
      <c r="DK15" s="971"/>
      <c r="DL15" s="971"/>
      <c r="DM15" s="971"/>
      <c r="DN15" s="971"/>
      <c r="DO15" s="971"/>
      <c r="DP15" s="971"/>
      <c r="DQ15" s="971"/>
      <c r="DR15" s="971"/>
      <c r="DS15" s="971"/>
      <c r="DT15" s="971"/>
      <c r="DU15" s="971"/>
      <c r="DV15" s="971"/>
      <c r="DW15" s="971"/>
      <c r="DX15" s="971"/>
      <c r="DY15" s="971"/>
      <c r="DZ15" s="971"/>
      <c r="EA15" s="971"/>
      <c r="EB15" s="971"/>
      <c r="EC15" s="971"/>
      <c r="ED15" s="971"/>
      <c r="EE15" s="971"/>
      <c r="EF15" s="971"/>
      <c r="EG15" s="971"/>
      <c r="EH15" s="971"/>
      <c r="EI15" s="971"/>
      <c r="EJ15" s="971"/>
      <c r="EK15" s="971"/>
      <c r="EL15" s="971"/>
      <c r="EM15" s="971"/>
      <c r="EN15" s="971"/>
      <c r="EO15" s="971"/>
      <c r="EP15" s="971"/>
      <c r="EQ15" s="971"/>
      <c r="ER15" s="971"/>
      <c r="ES15" s="971"/>
      <c r="ET15" s="971"/>
      <c r="EU15" s="971"/>
      <c r="EV15" s="971"/>
      <c r="EW15" s="971"/>
      <c r="EX15" s="971"/>
      <c r="EY15" s="971"/>
      <c r="EZ15" s="971"/>
      <c r="FA15" s="971"/>
      <c r="FB15" s="971"/>
      <c r="FC15" s="971"/>
      <c r="FD15" s="971"/>
      <c r="FE15" s="971"/>
      <c r="FF15" s="971"/>
      <c r="FG15" s="971"/>
      <c r="FH15" s="971"/>
      <c r="FI15" s="971"/>
      <c r="FJ15" s="971"/>
      <c r="FK15" s="971"/>
      <c r="FL15" s="971"/>
      <c r="FM15" s="971"/>
      <c r="FN15" s="971"/>
      <c r="FO15" s="971"/>
      <c r="FP15" s="971"/>
      <c r="FQ15" s="971"/>
      <c r="FR15" s="971"/>
      <c r="FS15" s="971"/>
      <c r="FT15" s="971"/>
      <c r="FU15" s="971"/>
      <c r="FV15" s="971"/>
      <c r="FW15" s="971"/>
      <c r="FX15" s="971"/>
      <c r="FY15" s="971"/>
      <c r="FZ15" s="971"/>
      <c r="GA15" s="971"/>
      <c r="GB15" s="971"/>
      <c r="GC15" s="971"/>
      <c r="GD15" s="971"/>
      <c r="GE15" s="971"/>
      <c r="GF15" s="971"/>
      <c r="GG15" s="971"/>
      <c r="GH15" s="971"/>
      <c r="GI15" s="971"/>
      <c r="GJ15" s="971"/>
      <c r="GK15" s="971"/>
      <c r="GL15" s="971"/>
      <c r="GM15" s="971"/>
      <c r="GN15" s="971"/>
      <c r="GO15" s="971"/>
      <c r="GP15" s="971"/>
      <c r="GQ15" s="971"/>
      <c r="GR15" s="971"/>
      <c r="GS15" s="971"/>
      <c r="GT15" s="971"/>
      <c r="GU15" s="971"/>
      <c r="GV15" s="971"/>
      <c r="GW15" s="971"/>
      <c r="GX15" s="971"/>
      <c r="GY15" s="971"/>
      <c r="GZ15" s="971"/>
      <c r="HA15" s="971"/>
      <c r="HB15" s="971"/>
      <c r="HC15" s="971"/>
      <c r="HD15" s="971"/>
      <c r="HE15" s="971"/>
      <c r="HF15" s="971"/>
      <c r="HG15" s="971"/>
      <c r="HH15" s="971"/>
      <c r="HI15" s="971"/>
      <c r="HJ15" s="971"/>
      <c r="HK15" s="971"/>
      <c r="HL15" s="971"/>
      <c r="HM15" s="971"/>
      <c r="HN15" s="971"/>
      <c r="HO15" s="971"/>
      <c r="HP15" s="971"/>
      <c r="HQ15" s="971"/>
      <c r="HR15" s="971"/>
      <c r="HS15" s="971"/>
      <c r="HT15" s="971"/>
    </row>
    <row r="16" spans="1:228" x14ac:dyDescent="0.2">
      <c r="A16" s="492" t="s">
        <v>162</v>
      </c>
      <c r="B16" s="1331" t="s">
        <v>479</v>
      </c>
      <c r="C16" s="1295"/>
      <c r="D16" s="1296" t="s">
        <v>20</v>
      </c>
      <c r="E16" s="1296"/>
      <c r="F16" s="1297"/>
      <c r="G16" s="1046">
        <v>3.5</v>
      </c>
      <c r="H16" s="880">
        <v>105</v>
      </c>
      <c r="I16" s="835">
        <v>45</v>
      </c>
      <c r="J16" s="860">
        <v>30</v>
      </c>
      <c r="K16" s="861"/>
      <c r="L16" s="861">
        <v>15</v>
      </c>
      <c r="M16" s="410">
        <v>60</v>
      </c>
      <c r="N16" s="242">
        <v>3</v>
      </c>
      <c r="O16" s="243"/>
      <c r="P16" s="841" t="b">
        <v>0</v>
      </c>
      <c r="Q16" s="841" t="b">
        <v>1</v>
      </c>
      <c r="R16" s="1094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</row>
    <row r="18" spans="1:228" ht="19.5" thickBot="1" x14ac:dyDescent="0.25"/>
    <row r="19" spans="1:228" x14ac:dyDescent="0.2">
      <c r="A19" s="2393" t="s">
        <v>516</v>
      </c>
      <c r="B19" s="2394"/>
      <c r="C19" s="2394"/>
      <c r="D19" s="2394"/>
      <c r="E19" s="2394"/>
      <c r="F19" s="2394"/>
      <c r="G19" s="2394"/>
      <c r="H19" s="2394"/>
      <c r="I19" s="2394"/>
      <c r="J19" s="2394"/>
      <c r="K19" s="2394"/>
      <c r="L19" s="2394"/>
      <c r="M19" s="2394"/>
      <c r="N19" s="2394"/>
      <c r="O19" s="2396"/>
    </row>
    <row r="20" spans="1:228" ht="28.5" customHeight="1" x14ac:dyDescent="0.2">
      <c r="A20" s="77"/>
      <c r="B20" s="843" t="s">
        <v>498</v>
      </c>
      <c r="C20" s="166"/>
      <c r="D20" s="16" t="s">
        <v>333</v>
      </c>
      <c r="E20" s="16"/>
      <c r="F20" s="978"/>
      <c r="G20" s="1246">
        <v>2</v>
      </c>
      <c r="H20" s="839">
        <v>60</v>
      </c>
      <c r="I20" s="16">
        <v>27</v>
      </c>
      <c r="J20" s="16">
        <v>18</v>
      </c>
      <c r="K20" s="16"/>
      <c r="L20" s="16">
        <v>9</v>
      </c>
      <c r="M20" s="118">
        <v>33</v>
      </c>
      <c r="N20" s="164">
        <v>3</v>
      </c>
      <c r="O20" s="578"/>
      <c r="P20" s="841" t="b">
        <v>1</v>
      </c>
      <c r="Q20" s="841" t="b">
        <v>0</v>
      </c>
      <c r="R20" s="229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 t="s">
        <v>520</v>
      </c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</row>
    <row r="21" spans="1:228" ht="27.75" customHeight="1" x14ac:dyDescent="0.2">
      <c r="A21" s="77"/>
      <c r="B21" s="843" t="s">
        <v>33</v>
      </c>
      <c r="C21" s="166"/>
      <c r="D21" s="21"/>
      <c r="E21" s="21"/>
      <c r="F21" s="977"/>
      <c r="G21" s="1048">
        <v>2</v>
      </c>
      <c r="H21" s="842">
        <v>60</v>
      </c>
      <c r="I21" s="16">
        <v>36</v>
      </c>
      <c r="J21" s="16"/>
      <c r="K21" s="16"/>
      <c r="L21" s="16">
        <v>18</v>
      </c>
      <c r="M21" s="118">
        <v>24</v>
      </c>
      <c r="N21" s="58">
        <v>2</v>
      </c>
      <c r="O21" s="578"/>
      <c r="P21" s="841" t="b">
        <v>1</v>
      </c>
      <c r="Q21" s="841" t="b">
        <v>0</v>
      </c>
      <c r="R21" s="229" t="s">
        <v>438</v>
      </c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 t="s">
        <v>522</v>
      </c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</row>
    <row r="22" spans="1:228" ht="28.5" customHeight="1" x14ac:dyDescent="0.2">
      <c r="A22" s="77"/>
      <c r="B22" s="845" t="s">
        <v>56</v>
      </c>
      <c r="C22" s="934"/>
      <c r="D22" s="55"/>
      <c r="E22" s="55"/>
      <c r="F22" s="859"/>
      <c r="G22" s="984">
        <v>3.5</v>
      </c>
      <c r="H22" s="943">
        <v>105</v>
      </c>
      <c r="I22" s="107">
        <v>54</v>
      </c>
      <c r="J22" s="57">
        <v>9</v>
      </c>
      <c r="K22" s="59">
        <v>18</v>
      </c>
      <c r="L22" s="59"/>
      <c r="M22" s="114">
        <v>51</v>
      </c>
      <c r="N22" s="80">
        <v>3</v>
      </c>
      <c r="O22" s="578"/>
      <c r="P22" s="841" t="b">
        <v>1</v>
      </c>
      <c r="Q22" s="841" t="b">
        <v>0</v>
      </c>
      <c r="R22" s="229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</row>
    <row r="23" spans="1:228" ht="27" customHeight="1" x14ac:dyDescent="0.2">
      <c r="A23" s="77"/>
      <c r="B23" s="845" t="s">
        <v>220</v>
      </c>
      <c r="C23" s="171"/>
      <c r="D23" s="60"/>
      <c r="E23" s="60"/>
      <c r="F23" s="575"/>
      <c r="G23" s="984">
        <v>8</v>
      </c>
      <c r="H23" s="943">
        <v>240</v>
      </c>
      <c r="I23" s="107">
        <v>126</v>
      </c>
      <c r="J23" s="60">
        <v>27</v>
      </c>
      <c r="K23" s="60"/>
      <c r="L23" s="60">
        <v>36</v>
      </c>
      <c r="M23" s="114">
        <v>114</v>
      </c>
      <c r="N23" s="60">
        <v>7</v>
      </c>
      <c r="O23" s="578"/>
      <c r="P23" s="841" t="b">
        <v>1</v>
      </c>
      <c r="Q23" s="841" t="b">
        <v>0</v>
      </c>
      <c r="R23" s="229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</row>
    <row r="24" spans="1:228" ht="28.5" customHeight="1" x14ac:dyDescent="0.2">
      <c r="A24" s="77"/>
      <c r="B24" s="843" t="s">
        <v>499</v>
      </c>
      <c r="C24" s="166" t="s">
        <v>333</v>
      </c>
      <c r="D24" s="16"/>
      <c r="E24" s="16"/>
      <c r="F24" s="978"/>
      <c r="G24" s="1246">
        <v>3</v>
      </c>
      <c r="H24" s="842">
        <v>90</v>
      </c>
      <c r="I24" s="16">
        <v>27</v>
      </c>
      <c r="J24" s="16"/>
      <c r="K24" s="16"/>
      <c r="L24" s="16">
        <v>27</v>
      </c>
      <c r="M24" s="118">
        <v>63</v>
      </c>
      <c r="N24" s="164">
        <v>3</v>
      </c>
      <c r="O24" s="578"/>
      <c r="P24" s="841" t="b">
        <v>1</v>
      </c>
      <c r="Q24" s="841" t="b">
        <v>0</v>
      </c>
      <c r="R24" s="229" t="s">
        <v>443</v>
      </c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</row>
    <row r="25" spans="1:228" ht="27.75" customHeight="1" x14ac:dyDescent="0.2">
      <c r="A25" s="77"/>
      <c r="B25" s="845" t="s">
        <v>61</v>
      </c>
      <c r="C25" s="946"/>
      <c r="D25" s="237"/>
      <c r="E25" s="237"/>
      <c r="F25" s="980"/>
      <c r="G25" s="984">
        <v>6</v>
      </c>
      <c r="H25" s="943">
        <v>180</v>
      </c>
      <c r="I25" s="107">
        <v>90</v>
      </c>
      <c r="J25" s="58">
        <v>27</v>
      </c>
      <c r="K25" s="58">
        <v>9</v>
      </c>
      <c r="L25" s="58">
        <v>9</v>
      </c>
      <c r="M25" s="114">
        <v>90</v>
      </c>
      <c r="N25" s="173">
        <v>5</v>
      </c>
      <c r="O25" s="578"/>
      <c r="P25" s="841" t="b">
        <v>1</v>
      </c>
      <c r="Q25" s="841" t="b">
        <v>0</v>
      </c>
      <c r="R25" s="1095"/>
      <c r="S25" s="971"/>
      <c r="T25" s="971"/>
      <c r="U25" s="971"/>
      <c r="V25" s="971"/>
      <c r="W25" s="971"/>
      <c r="X25" s="971"/>
      <c r="Y25" s="971"/>
      <c r="Z25" s="971"/>
      <c r="AA25" s="971"/>
      <c r="AB25" s="971"/>
      <c r="AC25" s="971"/>
      <c r="AD25" s="971"/>
      <c r="AE25" s="971"/>
      <c r="AF25" s="971"/>
      <c r="AG25" s="971"/>
      <c r="AH25" s="971"/>
      <c r="AI25" s="971"/>
      <c r="AJ25" s="971"/>
      <c r="AK25" s="971"/>
      <c r="AL25" s="971"/>
      <c r="AM25" s="971"/>
      <c r="AN25" s="971"/>
      <c r="AO25" s="971"/>
      <c r="AP25" s="971"/>
      <c r="AQ25" s="971"/>
      <c r="AR25" s="971"/>
      <c r="AS25" s="971"/>
      <c r="AT25" s="971"/>
      <c r="AU25" s="971"/>
      <c r="AV25" s="971"/>
      <c r="AW25" s="971"/>
      <c r="AX25" s="971"/>
      <c r="AY25" s="971"/>
      <c r="AZ25" s="971"/>
      <c r="BA25" s="971"/>
      <c r="BB25" s="971"/>
      <c r="BC25" s="971"/>
      <c r="BD25" s="971"/>
      <c r="BE25" s="971"/>
      <c r="BF25" s="971"/>
      <c r="BG25" s="971"/>
      <c r="BH25" s="971"/>
      <c r="BI25" s="971"/>
      <c r="BJ25" s="971"/>
      <c r="BK25" s="971"/>
      <c r="BL25" s="971"/>
      <c r="BM25" s="971"/>
      <c r="BN25" s="971"/>
      <c r="BO25" s="971"/>
      <c r="BP25" s="971"/>
      <c r="BQ25" s="971"/>
      <c r="BR25" s="971"/>
      <c r="BS25" s="971"/>
      <c r="BT25" s="971"/>
      <c r="BU25" s="971"/>
      <c r="BV25" s="971"/>
      <c r="BW25" s="971"/>
      <c r="BX25" s="971"/>
      <c r="BY25" s="971"/>
      <c r="BZ25" s="971"/>
      <c r="CA25" s="971"/>
      <c r="CB25" s="971"/>
      <c r="CC25" s="971"/>
      <c r="CD25" s="971"/>
      <c r="CE25" s="971"/>
      <c r="CF25" s="971"/>
      <c r="CG25" s="971"/>
      <c r="CH25" s="971"/>
      <c r="CI25" s="971"/>
      <c r="CJ25" s="971"/>
      <c r="CK25" s="971"/>
      <c r="CL25" s="971"/>
      <c r="CM25" s="971"/>
      <c r="CN25" s="971"/>
      <c r="CO25" s="971"/>
      <c r="CP25" s="971"/>
      <c r="CQ25" s="971"/>
      <c r="CR25" s="971"/>
      <c r="CS25" s="971"/>
      <c r="CT25" s="971"/>
      <c r="CU25" s="971"/>
      <c r="CV25" s="971"/>
      <c r="CW25" s="971"/>
      <c r="CX25" s="971"/>
      <c r="CY25" s="971"/>
      <c r="CZ25" s="971"/>
      <c r="DA25" s="971"/>
      <c r="DB25" s="971"/>
      <c r="DC25" s="971"/>
      <c r="DD25" s="971"/>
      <c r="DE25" s="971"/>
      <c r="DF25" s="971"/>
      <c r="DG25" s="971"/>
      <c r="DH25" s="971"/>
      <c r="DI25" s="971"/>
      <c r="DJ25" s="971"/>
      <c r="DK25" s="971"/>
      <c r="DL25" s="971"/>
      <c r="DM25" s="971"/>
      <c r="DN25" s="971"/>
      <c r="DO25" s="971"/>
      <c r="DP25" s="971"/>
      <c r="DQ25" s="971"/>
      <c r="DR25" s="971"/>
      <c r="DS25" s="971"/>
      <c r="DT25" s="971"/>
      <c r="DU25" s="971"/>
      <c r="DV25" s="971"/>
      <c r="DW25" s="971"/>
      <c r="DX25" s="971"/>
      <c r="DY25" s="971"/>
      <c r="DZ25" s="971"/>
      <c r="EA25" s="971"/>
      <c r="EB25" s="971"/>
      <c r="EC25" s="971"/>
      <c r="ED25" s="971"/>
      <c r="EE25" s="971"/>
      <c r="EF25" s="971"/>
      <c r="EG25" s="971"/>
      <c r="EH25" s="971"/>
      <c r="EI25" s="971"/>
      <c r="EJ25" s="971"/>
      <c r="EK25" s="971"/>
      <c r="EL25" s="971"/>
      <c r="EM25" s="971"/>
      <c r="EN25" s="971"/>
      <c r="EO25" s="971"/>
      <c r="EP25" s="971"/>
      <c r="EQ25" s="971"/>
      <c r="ER25" s="971"/>
      <c r="ES25" s="971"/>
      <c r="ET25" s="971"/>
      <c r="EU25" s="971"/>
      <c r="EV25" s="971"/>
      <c r="EW25" s="971"/>
      <c r="EX25" s="971"/>
      <c r="EY25" s="971"/>
      <c r="EZ25" s="971"/>
      <c r="FA25" s="971"/>
      <c r="FB25" s="971"/>
      <c r="FC25" s="971"/>
      <c r="FD25" s="971"/>
      <c r="FE25" s="971"/>
      <c r="FF25" s="971"/>
      <c r="FG25" s="971"/>
      <c r="FH25" s="971"/>
      <c r="FI25" s="971"/>
      <c r="FJ25" s="971"/>
      <c r="FK25" s="971"/>
      <c r="FL25" s="971"/>
      <c r="FM25" s="971"/>
      <c r="FN25" s="971"/>
      <c r="FO25" s="971"/>
      <c r="FP25" s="971"/>
      <c r="FQ25" s="971"/>
      <c r="FR25" s="971"/>
      <c r="FS25" s="971"/>
      <c r="FT25" s="971"/>
      <c r="FU25" s="971"/>
      <c r="FV25" s="971"/>
      <c r="FW25" s="971"/>
      <c r="FX25" s="971"/>
      <c r="FY25" s="971"/>
      <c r="FZ25" s="971"/>
      <c r="GA25" s="971"/>
      <c r="GB25" s="971"/>
      <c r="GC25" s="971"/>
      <c r="GD25" s="971"/>
      <c r="GE25" s="971"/>
      <c r="GF25" s="971"/>
      <c r="GG25" s="971"/>
      <c r="GH25" s="971"/>
      <c r="GI25" s="971"/>
      <c r="GJ25" s="971"/>
      <c r="GK25" s="971"/>
      <c r="GL25" s="971"/>
      <c r="GM25" s="971"/>
      <c r="GN25" s="971"/>
      <c r="GO25" s="971"/>
      <c r="GP25" s="971"/>
      <c r="GQ25" s="971"/>
      <c r="GR25" s="971"/>
      <c r="GS25" s="971"/>
      <c r="GT25" s="971"/>
      <c r="GU25" s="971"/>
      <c r="GV25" s="971"/>
      <c r="GW25" s="971"/>
      <c r="GX25" s="971"/>
      <c r="GY25" s="971"/>
      <c r="GZ25" s="971"/>
      <c r="HA25" s="971"/>
      <c r="HB25" s="971"/>
      <c r="HC25" s="971"/>
      <c r="HD25" s="971"/>
      <c r="HE25" s="971"/>
      <c r="HF25" s="971"/>
      <c r="HG25" s="971"/>
      <c r="HH25" s="971"/>
      <c r="HI25" s="971"/>
      <c r="HJ25" s="971"/>
      <c r="HK25" s="971"/>
      <c r="HL25" s="971"/>
      <c r="HM25" s="971"/>
      <c r="HN25" s="971"/>
      <c r="HO25" s="971"/>
      <c r="HP25" s="971"/>
      <c r="HQ25" s="971"/>
      <c r="HR25" s="971"/>
      <c r="HS25" s="971"/>
      <c r="HT25" s="971"/>
    </row>
    <row r="26" spans="1:228" ht="24" customHeight="1" x14ac:dyDescent="0.2">
      <c r="A26" s="604"/>
      <c r="B26" s="989" t="s">
        <v>38</v>
      </c>
      <c r="C26" s="990"/>
      <c r="D26" s="21"/>
      <c r="E26" s="128"/>
      <c r="F26" s="980"/>
      <c r="G26" s="984">
        <v>3</v>
      </c>
      <c r="H26" s="929">
        <v>90</v>
      </c>
      <c r="I26" s="994">
        <v>72</v>
      </c>
      <c r="J26" s="58"/>
      <c r="K26" s="58"/>
      <c r="L26" s="58">
        <v>36</v>
      </c>
      <c r="M26" s="995">
        <v>18</v>
      </c>
      <c r="N26" s="80">
        <v>4</v>
      </c>
      <c r="O26" s="578"/>
      <c r="P26" s="841" t="b">
        <v>1</v>
      </c>
      <c r="Q26" s="841" t="b">
        <v>0</v>
      </c>
      <c r="R26" s="1095"/>
      <c r="S26" s="971"/>
      <c r="T26" s="971"/>
      <c r="U26" s="971"/>
      <c r="V26" s="971"/>
      <c r="W26" s="971"/>
      <c r="X26" s="971"/>
      <c r="Y26" s="971"/>
      <c r="Z26" s="971"/>
      <c r="AA26" s="971"/>
      <c r="AB26" s="971"/>
      <c r="AC26" s="971"/>
      <c r="AD26" s="971"/>
      <c r="AE26" s="971"/>
      <c r="AF26" s="971"/>
      <c r="AG26" s="971"/>
      <c r="AH26" s="971"/>
      <c r="AI26" s="971"/>
      <c r="AJ26" s="971"/>
      <c r="AK26" s="971"/>
      <c r="AL26" s="971"/>
      <c r="AM26" s="971"/>
      <c r="AN26" s="971"/>
      <c r="AO26" s="971"/>
      <c r="AP26" s="971"/>
      <c r="AQ26" s="971"/>
      <c r="AR26" s="971"/>
      <c r="AS26" s="971"/>
      <c r="AT26" s="971"/>
      <c r="AU26" s="971"/>
      <c r="AV26" s="971"/>
      <c r="AW26" s="971"/>
      <c r="AX26" s="971"/>
      <c r="AY26" s="971"/>
      <c r="AZ26" s="971"/>
      <c r="BA26" s="971"/>
      <c r="BB26" s="971"/>
      <c r="BC26" s="971"/>
      <c r="BD26" s="971"/>
      <c r="BE26" s="971"/>
      <c r="BF26" s="971"/>
      <c r="BG26" s="971"/>
      <c r="BH26" s="971"/>
      <c r="BI26" s="971"/>
      <c r="BJ26" s="971"/>
      <c r="BK26" s="971"/>
      <c r="BL26" s="971"/>
      <c r="BM26" s="971"/>
      <c r="BN26" s="971"/>
      <c r="BO26" s="971"/>
      <c r="BP26" s="971"/>
      <c r="BQ26" s="971"/>
      <c r="BR26" s="971"/>
      <c r="BS26" s="971"/>
      <c r="BT26" s="971"/>
      <c r="BU26" s="971"/>
      <c r="BV26" s="971"/>
      <c r="BW26" s="971"/>
      <c r="BX26" s="971"/>
      <c r="BY26" s="971"/>
      <c r="BZ26" s="971"/>
      <c r="CA26" s="971"/>
      <c r="CB26" s="971"/>
      <c r="CC26" s="971"/>
      <c r="CD26" s="971"/>
      <c r="CE26" s="971"/>
      <c r="CF26" s="971"/>
      <c r="CG26" s="971"/>
      <c r="CH26" s="971"/>
      <c r="CI26" s="971"/>
      <c r="CJ26" s="971"/>
      <c r="CK26" s="971"/>
      <c r="CL26" s="971"/>
      <c r="CM26" s="971"/>
      <c r="CN26" s="971"/>
      <c r="CO26" s="971"/>
      <c r="CP26" s="971"/>
      <c r="CQ26" s="971"/>
      <c r="CR26" s="971"/>
      <c r="CS26" s="971"/>
      <c r="CT26" s="971"/>
      <c r="CU26" s="971"/>
      <c r="CV26" s="971"/>
      <c r="CW26" s="971"/>
      <c r="CX26" s="971"/>
      <c r="CY26" s="971"/>
      <c r="CZ26" s="971"/>
      <c r="DA26" s="971"/>
      <c r="DB26" s="971"/>
      <c r="DC26" s="971"/>
      <c r="DD26" s="971"/>
      <c r="DE26" s="971"/>
      <c r="DF26" s="971"/>
      <c r="DG26" s="971"/>
      <c r="DH26" s="971"/>
      <c r="DI26" s="971"/>
      <c r="DJ26" s="971"/>
      <c r="DK26" s="971"/>
      <c r="DL26" s="971"/>
      <c r="DM26" s="971"/>
      <c r="DN26" s="971"/>
      <c r="DO26" s="971"/>
      <c r="DP26" s="971"/>
      <c r="DQ26" s="971"/>
      <c r="DR26" s="971"/>
      <c r="DS26" s="971"/>
      <c r="DT26" s="971"/>
      <c r="DU26" s="971"/>
      <c r="DV26" s="971"/>
      <c r="DW26" s="971"/>
      <c r="DX26" s="971"/>
      <c r="DY26" s="971"/>
      <c r="DZ26" s="971"/>
      <c r="EA26" s="971"/>
      <c r="EB26" s="971"/>
      <c r="EC26" s="971"/>
      <c r="ED26" s="971"/>
      <c r="EE26" s="971"/>
      <c r="EF26" s="971"/>
      <c r="EG26" s="971"/>
      <c r="EH26" s="971"/>
      <c r="EI26" s="971"/>
      <c r="EJ26" s="971"/>
      <c r="EK26" s="971"/>
      <c r="EL26" s="971"/>
      <c r="EM26" s="971"/>
      <c r="EN26" s="971"/>
      <c r="EO26" s="971"/>
      <c r="EP26" s="971"/>
      <c r="EQ26" s="971"/>
      <c r="ER26" s="971"/>
      <c r="ES26" s="971"/>
      <c r="ET26" s="971"/>
      <c r="EU26" s="971"/>
      <c r="EV26" s="971"/>
      <c r="EW26" s="971"/>
      <c r="EX26" s="971"/>
      <c r="EY26" s="971"/>
      <c r="EZ26" s="971"/>
      <c r="FA26" s="971"/>
      <c r="FB26" s="971"/>
      <c r="FC26" s="971"/>
      <c r="FD26" s="971"/>
      <c r="FE26" s="971"/>
      <c r="FF26" s="971"/>
      <c r="FG26" s="971"/>
      <c r="FH26" s="971"/>
      <c r="FI26" s="971"/>
      <c r="FJ26" s="971"/>
      <c r="FK26" s="971"/>
      <c r="FL26" s="971"/>
      <c r="FM26" s="971"/>
      <c r="FN26" s="971"/>
      <c r="FO26" s="971"/>
      <c r="FP26" s="971"/>
      <c r="FQ26" s="971"/>
      <c r="FR26" s="971"/>
      <c r="FS26" s="971"/>
      <c r="FT26" s="971"/>
      <c r="FU26" s="971"/>
      <c r="FV26" s="971"/>
      <c r="FW26" s="971"/>
      <c r="FX26" s="971"/>
      <c r="FY26" s="971"/>
      <c r="FZ26" s="971"/>
      <c r="GA26" s="971"/>
      <c r="GB26" s="971"/>
      <c r="GC26" s="971"/>
      <c r="GD26" s="971"/>
      <c r="GE26" s="971"/>
      <c r="GF26" s="971"/>
      <c r="GG26" s="971"/>
      <c r="GH26" s="971"/>
      <c r="GI26" s="971"/>
      <c r="GJ26" s="971"/>
      <c r="GK26" s="971"/>
      <c r="GL26" s="971"/>
      <c r="GM26" s="971"/>
      <c r="GN26" s="971"/>
      <c r="GO26" s="971"/>
      <c r="GP26" s="971"/>
      <c r="GQ26" s="971"/>
      <c r="GR26" s="971"/>
      <c r="GS26" s="971"/>
      <c r="GT26" s="971"/>
      <c r="GU26" s="971"/>
      <c r="GV26" s="971"/>
      <c r="GW26" s="971"/>
      <c r="GX26" s="971"/>
      <c r="GY26" s="971"/>
      <c r="GZ26" s="971"/>
      <c r="HA26" s="971"/>
      <c r="HB26" s="971"/>
      <c r="HC26" s="971"/>
      <c r="HD26" s="971"/>
      <c r="HE26" s="971"/>
      <c r="HF26" s="971"/>
      <c r="HG26" s="971"/>
      <c r="HH26" s="971"/>
      <c r="HI26" s="971"/>
      <c r="HJ26" s="971"/>
      <c r="HK26" s="971"/>
      <c r="HL26" s="971"/>
      <c r="HM26" s="971"/>
      <c r="HN26" s="971"/>
      <c r="HO26" s="971"/>
      <c r="HP26" s="971"/>
      <c r="HQ26" s="971"/>
      <c r="HR26" s="971"/>
      <c r="HS26" s="971"/>
      <c r="HT26" s="971"/>
    </row>
    <row r="27" spans="1:228" ht="19.5" thickBot="1" x14ac:dyDescent="0.25"/>
    <row r="28" spans="1:228" x14ac:dyDescent="0.2">
      <c r="A28" s="2393" t="s">
        <v>518</v>
      </c>
      <c r="B28" s="2394"/>
      <c r="C28" s="2394"/>
      <c r="D28" s="2394"/>
      <c r="E28" s="2394"/>
      <c r="F28" s="2394"/>
      <c r="G28" s="2394"/>
      <c r="H28" s="2394"/>
      <c r="I28" s="2394"/>
      <c r="J28" s="2394"/>
      <c r="K28" s="2394"/>
      <c r="L28" s="2394"/>
      <c r="M28" s="2394"/>
      <c r="N28" s="2394"/>
      <c r="O28" s="2396"/>
      <c r="P28" s="841"/>
      <c r="Q28" s="841"/>
      <c r="R28" s="229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</row>
    <row r="29" spans="1:228" ht="30" customHeight="1" x14ac:dyDescent="0.2">
      <c r="A29" s="77"/>
      <c r="B29" s="843" t="s">
        <v>33</v>
      </c>
      <c r="C29" s="166"/>
      <c r="D29" s="21">
        <v>2</v>
      </c>
      <c r="E29" s="21"/>
      <c r="F29" s="977"/>
      <c r="G29" s="1048">
        <v>2</v>
      </c>
      <c r="H29" s="842">
        <v>60</v>
      </c>
      <c r="I29" s="16">
        <v>36</v>
      </c>
      <c r="J29" s="16"/>
      <c r="K29" s="16"/>
      <c r="L29" s="16">
        <v>18</v>
      </c>
      <c r="M29" s="118">
        <v>24</v>
      </c>
      <c r="N29" s="58">
        <v>2</v>
      </c>
      <c r="O29" s="578"/>
      <c r="P29" s="841" t="b">
        <v>1</v>
      </c>
      <c r="Q29" s="841" t="b">
        <v>0</v>
      </c>
      <c r="R29" s="229" t="s">
        <v>438</v>
      </c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</row>
    <row r="30" spans="1:228" ht="28.5" customHeight="1" x14ac:dyDescent="0.2">
      <c r="A30" s="77"/>
      <c r="B30" s="845" t="s">
        <v>56</v>
      </c>
      <c r="C30" s="934" t="s">
        <v>21</v>
      </c>
      <c r="D30" s="55"/>
      <c r="E30" s="55"/>
      <c r="F30" s="859"/>
      <c r="G30" s="984">
        <v>3.5</v>
      </c>
      <c r="H30" s="943">
        <v>105</v>
      </c>
      <c r="I30" s="107">
        <v>54</v>
      </c>
      <c r="J30" s="57">
        <v>9</v>
      </c>
      <c r="K30" s="59">
        <v>18</v>
      </c>
      <c r="L30" s="59"/>
      <c r="M30" s="114">
        <v>51</v>
      </c>
      <c r="N30" s="80">
        <v>3</v>
      </c>
      <c r="O30" s="578"/>
      <c r="P30" s="841" t="b">
        <v>1</v>
      </c>
      <c r="Q30" s="841" t="b">
        <v>0</v>
      </c>
      <c r="R30" s="229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</row>
    <row r="31" spans="1:228" ht="27" customHeight="1" x14ac:dyDescent="0.2">
      <c r="A31" s="77"/>
      <c r="B31" s="845" t="s">
        <v>220</v>
      </c>
      <c r="C31" s="171">
        <v>2</v>
      </c>
      <c r="D31" s="60"/>
      <c r="E31" s="60"/>
      <c r="F31" s="575"/>
      <c r="G31" s="984">
        <v>8</v>
      </c>
      <c r="H31" s="943">
        <v>240</v>
      </c>
      <c r="I31" s="107">
        <v>126</v>
      </c>
      <c r="J31" s="60">
        <v>27</v>
      </c>
      <c r="K31" s="60"/>
      <c r="L31" s="60">
        <v>36</v>
      </c>
      <c r="M31" s="114">
        <v>114</v>
      </c>
      <c r="N31" s="60">
        <v>7</v>
      </c>
      <c r="O31" s="578"/>
      <c r="P31" s="841" t="b">
        <v>1</v>
      </c>
      <c r="Q31" s="841" t="b">
        <v>0</v>
      </c>
      <c r="R31" s="229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</row>
    <row r="32" spans="1:228" x14ac:dyDescent="0.2">
      <c r="A32" s="77"/>
      <c r="B32" s="1269"/>
      <c r="C32" s="1270"/>
      <c r="D32" s="354"/>
      <c r="E32" s="354"/>
      <c r="F32" s="1271"/>
      <c r="G32" s="1272"/>
      <c r="H32" s="1277"/>
      <c r="I32" s="354"/>
      <c r="J32" s="354"/>
      <c r="K32" s="354"/>
      <c r="L32" s="354"/>
      <c r="M32" s="1274"/>
      <c r="N32" s="1276"/>
      <c r="O32" s="578"/>
      <c r="P32" s="841"/>
      <c r="Q32" s="841"/>
      <c r="R32" s="229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</row>
    <row r="33" spans="1:228" ht="24.75" customHeight="1" x14ac:dyDescent="0.2">
      <c r="A33" s="77"/>
      <c r="B33" s="845" t="s">
        <v>61</v>
      </c>
      <c r="C33" s="946">
        <v>2</v>
      </c>
      <c r="D33" s="237"/>
      <c r="E33" s="237"/>
      <c r="F33" s="980"/>
      <c r="G33" s="984">
        <v>6</v>
      </c>
      <c r="H33" s="943">
        <v>180</v>
      </c>
      <c r="I33" s="107">
        <v>90</v>
      </c>
      <c r="J33" s="58">
        <v>27</v>
      </c>
      <c r="K33" s="58">
        <v>9</v>
      </c>
      <c r="L33" s="58">
        <v>9</v>
      </c>
      <c r="M33" s="114">
        <v>90</v>
      </c>
      <c r="N33" s="173">
        <v>5</v>
      </c>
      <c r="O33" s="578"/>
      <c r="P33" s="841" t="b">
        <v>1</v>
      </c>
      <c r="Q33" s="841" t="b">
        <v>0</v>
      </c>
      <c r="R33" s="1095"/>
      <c r="S33" s="971"/>
      <c r="T33" s="971"/>
      <c r="U33" s="971"/>
      <c r="V33" s="971"/>
      <c r="W33" s="971"/>
      <c r="X33" s="971"/>
      <c r="Y33" s="971"/>
      <c r="Z33" s="971"/>
      <c r="AA33" s="971"/>
      <c r="AB33" s="971"/>
      <c r="AC33" s="971"/>
      <c r="AD33" s="971"/>
      <c r="AE33" s="971"/>
      <c r="AF33" s="971"/>
      <c r="AG33" s="971"/>
      <c r="AH33" s="971"/>
      <c r="AI33" s="971"/>
      <c r="AJ33" s="971"/>
      <c r="AK33" s="971"/>
      <c r="AL33" s="971"/>
      <c r="AM33" s="971"/>
      <c r="AN33" s="971"/>
      <c r="AO33" s="971"/>
      <c r="AP33" s="971"/>
      <c r="AQ33" s="971"/>
      <c r="AR33" s="971"/>
      <c r="AS33" s="971"/>
      <c r="AT33" s="971"/>
      <c r="AU33" s="971"/>
      <c r="AV33" s="971"/>
      <c r="AW33" s="971"/>
      <c r="AX33" s="971"/>
      <c r="AY33" s="971"/>
      <c r="AZ33" s="971"/>
      <c r="BA33" s="971"/>
      <c r="BB33" s="971"/>
      <c r="BC33" s="971"/>
      <c r="BD33" s="971"/>
      <c r="BE33" s="971"/>
      <c r="BF33" s="971"/>
      <c r="BG33" s="971"/>
      <c r="BH33" s="971"/>
      <c r="BI33" s="971"/>
      <c r="BJ33" s="971"/>
      <c r="BK33" s="971"/>
      <c r="BL33" s="971"/>
      <c r="BM33" s="971"/>
      <c r="BN33" s="971"/>
      <c r="BO33" s="971"/>
      <c r="BP33" s="971"/>
      <c r="BQ33" s="971"/>
      <c r="BR33" s="971"/>
      <c r="BS33" s="971"/>
      <c r="BT33" s="971"/>
      <c r="BU33" s="971"/>
      <c r="BV33" s="971"/>
      <c r="BW33" s="971"/>
      <c r="BX33" s="971"/>
      <c r="BY33" s="971"/>
      <c r="BZ33" s="971"/>
      <c r="CA33" s="971"/>
      <c r="CB33" s="971"/>
      <c r="CC33" s="971"/>
      <c r="CD33" s="971"/>
      <c r="CE33" s="971"/>
      <c r="CF33" s="971"/>
      <c r="CG33" s="971"/>
      <c r="CH33" s="971"/>
      <c r="CI33" s="971"/>
      <c r="CJ33" s="971"/>
      <c r="CK33" s="971"/>
      <c r="CL33" s="971"/>
      <c r="CM33" s="971"/>
      <c r="CN33" s="971"/>
      <c r="CO33" s="971"/>
      <c r="CP33" s="971"/>
      <c r="CQ33" s="971"/>
      <c r="CR33" s="971"/>
      <c r="CS33" s="971"/>
      <c r="CT33" s="971"/>
      <c r="CU33" s="971"/>
      <c r="CV33" s="971"/>
      <c r="CW33" s="971"/>
      <c r="CX33" s="971"/>
      <c r="CY33" s="971"/>
      <c r="CZ33" s="971"/>
      <c r="DA33" s="971"/>
      <c r="DB33" s="971"/>
      <c r="DC33" s="971"/>
      <c r="DD33" s="971"/>
      <c r="DE33" s="971"/>
      <c r="DF33" s="971"/>
      <c r="DG33" s="971"/>
      <c r="DH33" s="971"/>
      <c r="DI33" s="971"/>
      <c r="DJ33" s="971"/>
      <c r="DK33" s="971"/>
      <c r="DL33" s="971"/>
      <c r="DM33" s="971"/>
      <c r="DN33" s="971"/>
      <c r="DO33" s="971"/>
      <c r="DP33" s="971"/>
      <c r="DQ33" s="971"/>
      <c r="DR33" s="971"/>
      <c r="DS33" s="971"/>
      <c r="DT33" s="971"/>
      <c r="DU33" s="971"/>
      <c r="DV33" s="971"/>
      <c r="DW33" s="971"/>
      <c r="DX33" s="971"/>
      <c r="DY33" s="971"/>
      <c r="DZ33" s="971"/>
      <c r="EA33" s="971"/>
      <c r="EB33" s="971"/>
      <c r="EC33" s="971"/>
      <c r="ED33" s="971"/>
      <c r="EE33" s="971"/>
      <c r="EF33" s="971"/>
      <c r="EG33" s="971"/>
      <c r="EH33" s="971"/>
      <c r="EI33" s="971"/>
      <c r="EJ33" s="971"/>
      <c r="EK33" s="971"/>
      <c r="EL33" s="971"/>
      <c r="EM33" s="971"/>
      <c r="EN33" s="971"/>
      <c r="EO33" s="971"/>
      <c r="EP33" s="971"/>
      <c r="EQ33" s="971"/>
      <c r="ER33" s="971"/>
      <c r="ES33" s="971"/>
      <c r="ET33" s="971"/>
      <c r="EU33" s="971"/>
      <c r="EV33" s="971"/>
      <c r="EW33" s="971"/>
      <c r="EX33" s="971"/>
      <c r="EY33" s="971"/>
      <c r="EZ33" s="971"/>
      <c r="FA33" s="971"/>
      <c r="FB33" s="971"/>
      <c r="FC33" s="971"/>
      <c r="FD33" s="971"/>
      <c r="FE33" s="971"/>
      <c r="FF33" s="971"/>
      <c r="FG33" s="971"/>
      <c r="FH33" s="971"/>
      <c r="FI33" s="971"/>
      <c r="FJ33" s="971"/>
      <c r="FK33" s="971"/>
      <c r="FL33" s="971"/>
      <c r="FM33" s="971"/>
      <c r="FN33" s="971"/>
      <c r="FO33" s="971"/>
      <c r="FP33" s="971"/>
      <c r="FQ33" s="971"/>
      <c r="FR33" s="971"/>
      <c r="FS33" s="971"/>
      <c r="FT33" s="971"/>
      <c r="FU33" s="971"/>
      <c r="FV33" s="971"/>
      <c r="FW33" s="971"/>
      <c r="FX33" s="971"/>
      <c r="FY33" s="971"/>
      <c r="FZ33" s="971"/>
      <c r="GA33" s="971"/>
      <c r="GB33" s="971"/>
      <c r="GC33" s="971"/>
      <c r="GD33" s="971"/>
      <c r="GE33" s="971"/>
      <c r="GF33" s="971"/>
      <c r="GG33" s="971"/>
      <c r="GH33" s="971"/>
      <c r="GI33" s="971"/>
      <c r="GJ33" s="971"/>
      <c r="GK33" s="971"/>
      <c r="GL33" s="971"/>
      <c r="GM33" s="971"/>
      <c r="GN33" s="971"/>
      <c r="GO33" s="971"/>
      <c r="GP33" s="971"/>
      <c r="GQ33" s="971"/>
      <c r="GR33" s="971"/>
      <c r="GS33" s="971"/>
      <c r="GT33" s="971"/>
      <c r="GU33" s="971"/>
      <c r="GV33" s="971"/>
      <c r="GW33" s="971"/>
      <c r="GX33" s="971"/>
      <c r="GY33" s="971"/>
      <c r="GZ33" s="971"/>
      <c r="HA33" s="971"/>
      <c r="HB33" s="971"/>
      <c r="HC33" s="971"/>
      <c r="HD33" s="971"/>
      <c r="HE33" s="971"/>
      <c r="HF33" s="971"/>
      <c r="HG33" s="971"/>
      <c r="HH33" s="971"/>
      <c r="HI33" s="971"/>
      <c r="HJ33" s="971"/>
      <c r="HK33" s="971"/>
      <c r="HL33" s="971"/>
      <c r="HM33" s="971"/>
      <c r="HN33" s="971"/>
      <c r="HO33" s="971"/>
      <c r="HP33" s="971"/>
      <c r="HQ33" s="971"/>
      <c r="HR33" s="971"/>
      <c r="HS33" s="971"/>
      <c r="HT33" s="971"/>
    </row>
    <row r="34" spans="1:228" ht="33.75" customHeight="1" thickBot="1" x14ac:dyDescent="0.25">
      <c r="A34" s="604"/>
      <c r="B34" s="989" t="s">
        <v>38</v>
      </c>
      <c r="C34" s="990"/>
      <c r="D34" s="21">
        <v>2</v>
      </c>
      <c r="E34" s="128"/>
      <c r="F34" s="980"/>
      <c r="G34" s="984">
        <v>3</v>
      </c>
      <c r="H34" s="929">
        <v>90</v>
      </c>
      <c r="I34" s="994">
        <v>72</v>
      </c>
      <c r="J34" s="58"/>
      <c r="K34" s="58"/>
      <c r="L34" s="58">
        <v>36</v>
      </c>
      <c r="M34" s="995">
        <v>18</v>
      </c>
      <c r="N34" s="80">
        <v>4</v>
      </c>
      <c r="O34" s="578"/>
      <c r="P34" s="841" t="b">
        <v>1</v>
      </c>
      <c r="Q34" s="841" t="b">
        <v>0</v>
      </c>
      <c r="R34" s="1095"/>
      <c r="S34" s="971"/>
      <c r="T34" s="971"/>
      <c r="U34" s="971"/>
      <c r="V34" s="971"/>
      <c r="W34" s="971"/>
      <c r="X34" s="971"/>
      <c r="Y34" s="971"/>
      <c r="Z34" s="971"/>
      <c r="AA34" s="971"/>
      <c r="AB34" s="971"/>
      <c r="AC34" s="971"/>
      <c r="AD34" s="971"/>
      <c r="AE34" s="971"/>
      <c r="AF34" s="971"/>
      <c r="AG34" s="971"/>
      <c r="AH34" s="971"/>
      <c r="AI34" s="971"/>
      <c r="AJ34" s="971"/>
      <c r="AK34" s="971"/>
      <c r="AL34" s="971"/>
      <c r="AM34" s="971"/>
      <c r="AN34" s="971"/>
      <c r="AO34" s="971"/>
      <c r="AP34" s="971"/>
      <c r="AQ34" s="971"/>
      <c r="AR34" s="971"/>
      <c r="AS34" s="971"/>
      <c r="AT34" s="971"/>
      <c r="AU34" s="971"/>
      <c r="AV34" s="971"/>
      <c r="AW34" s="971"/>
      <c r="AX34" s="971"/>
      <c r="AY34" s="971"/>
      <c r="AZ34" s="971"/>
      <c r="BA34" s="971"/>
      <c r="BB34" s="971"/>
      <c r="BC34" s="971"/>
      <c r="BD34" s="971"/>
      <c r="BE34" s="971"/>
      <c r="BF34" s="971"/>
      <c r="BG34" s="971"/>
      <c r="BH34" s="971"/>
      <c r="BI34" s="971"/>
      <c r="BJ34" s="971"/>
      <c r="BK34" s="971"/>
      <c r="BL34" s="971"/>
      <c r="BM34" s="971"/>
      <c r="BN34" s="971"/>
      <c r="BO34" s="971"/>
      <c r="BP34" s="971"/>
      <c r="BQ34" s="971"/>
      <c r="BR34" s="971"/>
      <c r="BS34" s="971"/>
      <c r="BT34" s="971"/>
      <c r="BU34" s="971"/>
      <c r="BV34" s="971"/>
      <c r="BW34" s="971"/>
      <c r="BX34" s="971"/>
      <c r="BY34" s="971"/>
      <c r="BZ34" s="971"/>
      <c r="CA34" s="971"/>
      <c r="CB34" s="971"/>
      <c r="CC34" s="971"/>
      <c r="CD34" s="971"/>
      <c r="CE34" s="971"/>
      <c r="CF34" s="971"/>
      <c r="CG34" s="971"/>
      <c r="CH34" s="971"/>
      <c r="CI34" s="971"/>
      <c r="CJ34" s="971"/>
      <c r="CK34" s="971"/>
      <c r="CL34" s="971"/>
      <c r="CM34" s="971"/>
      <c r="CN34" s="971"/>
      <c r="CO34" s="971"/>
      <c r="CP34" s="971"/>
      <c r="CQ34" s="971"/>
      <c r="CR34" s="971"/>
      <c r="CS34" s="971"/>
      <c r="CT34" s="971"/>
      <c r="CU34" s="971"/>
      <c r="CV34" s="971"/>
      <c r="CW34" s="971"/>
      <c r="CX34" s="971"/>
      <c r="CY34" s="971"/>
      <c r="CZ34" s="971"/>
      <c r="DA34" s="971"/>
      <c r="DB34" s="971"/>
      <c r="DC34" s="971"/>
      <c r="DD34" s="971"/>
      <c r="DE34" s="971"/>
      <c r="DF34" s="971"/>
      <c r="DG34" s="971"/>
      <c r="DH34" s="971"/>
      <c r="DI34" s="971"/>
      <c r="DJ34" s="971"/>
      <c r="DK34" s="971"/>
      <c r="DL34" s="971"/>
      <c r="DM34" s="971"/>
      <c r="DN34" s="971"/>
      <c r="DO34" s="971"/>
      <c r="DP34" s="971"/>
      <c r="DQ34" s="971"/>
      <c r="DR34" s="971"/>
      <c r="DS34" s="971"/>
      <c r="DT34" s="971"/>
      <c r="DU34" s="971"/>
      <c r="DV34" s="971"/>
      <c r="DW34" s="971"/>
      <c r="DX34" s="971"/>
      <c r="DY34" s="971"/>
      <c r="DZ34" s="971"/>
      <c r="EA34" s="971"/>
      <c r="EB34" s="971"/>
      <c r="EC34" s="971"/>
      <c r="ED34" s="971"/>
      <c r="EE34" s="971"/>
      <c r="EF34" s="971"/>
      <c r="EG34" s="971"/>
      <c r="EH34" s="971"/>
      <c r="EI34" s="971"/>
      <c r="EJ34" s="971"/>
      <c r="EK34" s="971"/>
      <c r="EL34" s="971"/>
      <c r="EM34" s="971"/>
      <c r="EN34" s="971"/>
      <c r="EO34" s="971"/>
      <c r="EP34" s="971"/>
      <c r="EQ34" s="971"/>
      <c r="ER34" s="971"/>
      <c r="ES34" s="971"/>
      <c r="ET34" s="971"/>
      <c r="EU34" s="971"/>
      <c r="EV34" s="971"/>
      <c r="EW34" s="971"/>
      <c r="EX34" s="971"/>
      <c r="EY34" s="971"/>
      <c r="EZ34" s="971"/>
      <c r="FA34" s="971"/>
      <c r="FB34" s="971"/>
      <c r="FC34" s="971"/>
      <c r="FD34" s="971"/>
      <c r="FE34" s="971"/>
      <c r="FF34" s="971"/>
      <c r="FG34" s="971"/>
      <c r="FH34" s="971"/>
      <c r="FI34" s="971"/>
      <c r="FJ34" s="971"/>
      <c r="FK34" s="971"/>
      <c r="FL34" s="971"/>
      <c r="FM34" s="971"/>
      <c r="FN34" s="971"/>
      <c r="FO34" s="971"/>
      <c r="FP34" s="971"/>
      <c r="FQ34" s="971"/>
      <c r="FR34" s="971"/>
      <c r="FS34" s="971"/>
      <c r="FT34" s="971"/>
      <c r="FU34" s="971"/>
      <c r="FV34" s="971"/>
      <c r="FW34" s="971"/>
      <c r="FX34" s="971"/>
      <c r="FY34" s="971"/>
      <c r="FZ34" s="971"/>
      <c r="GA34" s="971"/>
      <c r="GB34" s="971"/>
      <c r="GC34" s="971"/>
      <c r="GD34" s="971"/>
      <c r="GE34" s="971"/>
      <c r="GF34" s="971"/>
      <c r="GG34" s="971"/>
      <c r="GH34" s="971"/>
      <c r="GI34" s="971"/>
      <c r="GJ34" s="971"/>
      <c r="GK34" s="971"/>
      <c r="GL34" s="971"/>
      <c r="GM34" s="971"/>
      <c r="GN34" s="971"/>
      <c r="GO34" s="971"/>
      <c r="GP34" s="971"/>
      <c r="GQ34" s="971"/>
      <c r="GR34" s="971"/>
      <c r="GS34" s="971"/>
      <c r="GT34" s="971"/>
      <c r="GU34" s="971"/>
      <c r="GV34" s="971"/>
      <c r="GW34" s="971"/>
      <c r="GX34" s="971"/>
      <c r="GY34" s="971"/>
      <c r="GZ34" s="971"/>
      <c r="HA34" s="971"/>
      <c r="HB34" s="971"/>
      <c r="HC34" s="971"/>
      <c r="HD34" s="971"/>
      <c r="HE34" s="971"/>
      <c r="HF34" s="971"/>
      <c r="HG34" s="971"/>
      <c r="HH34" s="971"/>
      <c r="HI34" s="971"/>
      <c r="HJ34" s="971"/>
      <c r="HK34" s="971"/>
      <c r="HL34" s="971"/>
      <c r="HM34" s="971"/>
      <c r="HN34" s="971"/>
      <c r="HO34" s="971"/>
      <c r="HP34" s="971"/>
      <c r="HQ34" s="971"/>
      <c r="HR34" s="971"/>
      <c r="HS34" s="971"/>
      <c r="HT34" s="971"/>
    </row>
    <row r="35" spans="1:228" x14ac:dyDescent="0.2">
      <c r="B35" s="852" t="s">
        <v>86</v>
      </c>
    </row>
  </sheetData>
  <mergeCells count="28">
    <mergeCell ref="A19:O19"/>
    <mergeCell ref="A28:O28"/>
    <mergeCell ref="AF7:AH8"/>
    <mergeCell ref="C4:C7"/>
    <mergeCell ref="D4:D7"/>
    <mergeCell ref="E4:F4"/>
    <mergeCell ref="E5:E7"/>
    <mergeCell ref="AI7:AK8"/>
    <mergeCell ref="AL7:AN8"/>
    <mergeCell ref="F5:F7"/>
    <mergeCell ref="J5:J7"/>
    <mergeCell ref="K5:K7"/>
    <mergeCell ref="L5:L7"/>
    <mergeCell ref="AC7:AE8"/>
    <mergeCell ref="I4:I7"/>
    <mergeCell ref="J4:L4"/>
    <mergeCell ref="N2:N7"/>
    <mergeCell ref="A8:O8"/>
    <mergeCell ref="A1:V1"/>
    <mergeCell ref="A2:A7"/>
    <mergeCell ref="B2:B7"/>
    <mergeCell ref="C2:F3"/>
    <mergeCell ref="G2:G7"/>
    <mergeCell ref="H2:M2"/>
    <mergeCell ref="H3:H7"/>
    <mergeCell ref="I3:L3"/>
    <mergeCell ref="M3:M7"/>
    <mergeCell ref="O2:O7"/>
  </mergeCells>
  <pageMargins left="0.82677165354330717" right="0.43307086614173229" top="0.59055118110236227" bottom="0.51181102362204722" header="0.51181102362204722" footer="0.51181102362204722"/>
  <pageSetup paperSize="9" scale="51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4"/>
  <sheetViews>
    <sheetView view="pageBreakPreview" zoomScale="85" zoomScaleNormal="72" zoomScaleSheetLayoutView="85" workbookViewId="0">
      <pane ySplit="8" topLeftCell="A9" activePane="bottomLeft" state="frozen"/>
      <selection activeCell="F1" sqref="F1"/>
      <selection pane="bottomLeft" activeCell="P11" sqref="P11"/>
    </sheetView>
  </sheetViews>
  <sheetFormatPr defaultColWidth="9.140625" defaultRowHeight="18.75" x14ac:dyDescent="0.2"/>
  <cols>
    <col min="1" max="1" width="10.7109375" style="231" customWidth="1"/>
    <col min="2" max="2" width="71.28515625" style="261" customWidth="1"/>
    <col min="3" max="3" width="5.28515625" style="262" customWidth="1"/>
    <col min="4" max="4" width="6.28515625" style="263" customWidth="1"/>
    <col min="5" max="5" width="6.5703125" style="263" customWidth="1"/>
    <col min="6" max="6" width="6.42578125" style="262" customWidth="1"/>
    <col min="7" max="7" width="11.28515625" style="263" customWidth="1"/>
    <col min="8" max="8" width="9.7109375" style="262" customWidth="1"/>
    <col min="9" max="9" width="9.5703125" style="20" customWidth="1"/>
    <col min="10" max="10" width="9" style="20" customWidth="1"/>
    <col min="11" max="11" width="7.5703125" style="20" customWidth="1"/>
    <col min="12" max="12" width="9.42578125" style="20" customWidth="1"/>
    <col min="13" max="13" width="9" style="229" customWidth="1"/>
    <col min="14" max="14" width="6.5703125" style="20" customWidth="1"/>
    <col min="15" max="15" width="6.140625" style="20" customWidth="1"/>
    <col min="16" max="16" width="14" style="1095" customWidth="1"/>
    <col min="17" max="16384" width="9.140625" style="5"/>
  </cols>
  <sheetData>
    <row r="1" spans="1:16" s="7" customFormat="1" ht="20.100000000000001" customHeight="1" thickBot="1" x14ac:dyDescent="0.25">
      <c r="A1" s="2330" t="s">
        <v>500</v>
      </c>
      <c r="B1" s="2330"/>
      <c r="C1" s="2330"/>
      <c r="D1" s="2330"/>
      <c r="E1" s="2330"/>
      <c r="F1" s="2330"/>
      <c r="G1" s="2330"/>
      <c r="H1" s="2330"/>
      <c r="I1" s="2330"/>
      <c r="J1" s="2330"/>
      <c r="K1" s="2330"/>
      <c r="L1" s="2330"/>
      <c r="M1" s="2330"/>
      <c r="N1" s="2330"/>
      <c r="O1" s="2330"/>
      <c r="P1" s="229"/>
    </row>
    <row r="2" spans="1:16" s="7" customFormat="1" ht="20.100000000000001" customHeight="1" thickBot="1" x14ac:dyDescent="0.25">
      <c r="A2" s="2383" t="s">
        <v>22</v>
      </c>
      <c r="B2" s="2386" t="s">
        <v>23</v>
      </c>
      <c r="C2" s="2336" t="s">
        <v>359</v>
      </c>
      <c r="D2" s="2337"/>
      <c r="E2" s="2337"/>
      <c r="F2" s="2338"/>
      <c r="G2" s="2342" t="s">
        <v>24</v>
      </c>
      <c r="H2" s="2346" t="s">
        <v>141</v>
      </c>
      <c r="I2" s="2346"/>
      <c r="J2" s="2346"/>
      <c r="K2" s="2346"/>
      <c r="L2" s="2346"/>
      <c r="M2" s="2347"/>
      <c r="N2" s="2390" t="s">
        <v>341</v>
      </c>
      <c r="O2" s="2458"/>
      <c r="P2" s="229"/>
    </row>
    <row r="3" spans="1:16" s="7" customFormat="1" ht="19.5" customHeight="1" x14ac:dyDescent="0.2">
      <c r="A3" s="2384"/>
      <c r="B3" s="2387"/>
      <c r="C3" s="2339"/>
      <c r="D3" s="2340"/>
      <c r="E3" s="2340"/>
      <c r="F3" s="2341"/>
      <c r="G3" s="2343"/>
      <c r="H3" s="2351" t="s">
        <v>25</v>
      </c>
      <c r="I3" s="2387" t="s">
        <v>142</v>
      </c>
      <c r="J3" s="2389"/>
      <c r="K3" s="2389"/>
      <c r="L3" s="2389"/>
      <c r="M3" s="2354" t="s">
        <v>26</v>
      </c>
      <c r="N3" s="2448" t="s">
        <v>29</v>
      </c>
      <c r="O3" s="2449"/>
      <c r="P3" s="229"/>
    </row>
    <row r="4" spans="1:16" s="7" customFormat="1" ht="19.5" customHeight="1" x14ac:dyDescent="0.2">
      <c r="A4" s="2384"/>
      <c r="B4" s="2387"/>
      <c r="C4" s="2321" t="s">
        <v>135</v>
      </c>
      <c r="D4" s="2321" t="s">
        <v>136</v>
      </c>
      <c r="E4" s="2309" t="s">
        <v>138</v>
      </c>
      <c r="F4" s="2310"/>
      <c r="G4" s="2343"/>
      <c r="H4" s="2351"/>
      <c r="I4" s="2311" t="s">
        <v>19</v>
      </c>
      <c r="J4" s="2314" t="s">
        <v>143</v>
      </c>
      <c r="K4" s="2314"/>
      <c r="L4" s="2314"/>
      <c r="M4" s="2355"/>
      <c r="N4" s="2450"/>
      <c r="O4" s="2314"/>
      <c r="P4" s="229"/>
    </row>
    <row r="5" spans="1:16" s="7" customFormat="1" ht="20.100000000000001" customHeight="1" x14ac:dyDescent="0.2">
      <c r="A5" s="2384"/>
      <c r="B5" s="2387"/>
      <c r="C5" s="2351"/>
      <c r="D5" s="2351"/>
      <c r="E5" s="2315" t="s">
        <v>139</v>
      </c>
      <c r="F5" s="2319" t="s">
        <v>140</v>
      </c>
      <c r="G5" s="2344"/>
      <c r="H5" s="2351"/>
      <c r="I5" s="2312"/>
      <c r="J5" s="2321" t="s">
        <v>27</v>
      </c>
      <c r="K5" s="2321" t="s">
        <v>434</v>
      </c>
      <c r="L5" s="2321" t="s">
        <v>28</v>
      </c>
      <c r="M5" s="2356"/>
      <c r="N5" s="1070">
        <v>1</v>
      </c>
      <c r="O5" s="1071">
        <v>2</v>
      </c>
      <c r="P5" s="229"/>
    </row>
    <row r="6" spans="1:16" s="7" customFormat="1" ht="20.100000000000001" customHeight="1" x14ac:dyDescent="0.2">
      <c r="A6" s="2384"/>
      <c r="B6" s="2387"/>
      <c r="C6" s="2351"/>
      <c r="D6" s="2351"/>
      <c r="E6" s="2316"/>
      <c r="F6" s="2319"/>
      <c r="G6" s="2344"/>
      <c r="H6" s="2351"/>
      <c r="I6" s="2312"/>
      <c r="J6" s="2321"/>
      <c r="K6" s="2321"/>
      <c r="L6" s="2321"/>
      <c r="M6" s="2356"/>
      <c r="N6" s="2447" t="s">
        <v>342</v>
      </c>
      <c r="O6" s="2387"/>
      <c r="P6" s="229"/>
    </row>
    <row r="7" spans="1:16" s="7" customFormat="1" ht="22.5" customHeight="1" thickBot="1" x14ac:dyDescent="0.25">
      <c r="A7" s="2385"/>
      <c r="B7" s="2388"/>
      <c r="C7" s="2352"/>
      <c r="D7" s="2352"/>
      <c r="E7" s="2317"/>
      <c r="F7" s="2320"/>
      <c r="G7" s="2345"/>
      <c r="H7" s="2352"/>
      <c r="I7" s="2313"/>
      <c r="J7" s="2322"/>
      <c r="K7" s="2322"/>
      <c r="L7" s="2322"/>
      <c r="M7" s="2357"/>
      <c r="N7" s="1073">
        <v>15</v>
      </c>
      <c r="O7" s="1074">
        <v>18</v>
      </c>
      <c r="P7" s="229"/>
    </row>
    <row r="8" spans="1:16" s="7" customFormat="1" ht="20.100000000000001" customHeight="1" thickBot="1" x14ac:dyDescent="0.25">
      <c r="A8" s="295">
        <v>1</v>
      </c>
      <c r="B8" s="295">
        <v>2</v>
      </c>
      <c r="C8" s="295">
        <v>3</v>
      </c>
      <c r="D8" s="295">
        <v>4</v>
      </c>
      <c r="E8" s="295">
        <v>5</v>
      </c>
      <c r="F8" s="295">
        <v>6</v>
      </c>
      <c r="G8" s="295">
        <v>7</v>
      </c>
      <c r="H8" s="295">
        <v>8</v>
      </c>
      <c r="I8" s="295">
        <v>9</v>
      </c>
      <c r="J8" s="295">
        <v>10</v>
      </c>
      <c r="K8" s="295">
        <v>11</v>
      </c>
      <c r="L8" s="295">
        <v>12</v>
      </c>
      <c r="M8" s="323">
        <v>13</v>
      </c>
      <c r="N8" s="319">
        <v>14</v>
      </c>
      <c r="O8" s="295">
        <v>15</v>
      </c>
      <c r="P8" s="229"/>
    </row>
    <row r="9" spans="1:16" s="7" customFormat="1" ht="20.100000000000001" customHeight="1" thickBot="1" x14ac:dyDescent="0.25">
      <c r="A9" s="2294" t="s">
        <v>246</v>
      </c>
      <c r="B9" s="2295"/>
      <c r="C9" s="2295"/>
      <c r="D9" s="2295"/>
      <c r="E9" s="2295"/>
      <c r="F9" s="2295"/>
      <c r="G9" s="2295"/>
      <c r="H9" s="2295"/>
      <c r="I9" s="2295"/>
      <c r="J9" s="2295"/>
      <c r="K9" s="2295"/>
      <c r="L9" s="2295"/>
      <c r="M9" s="2295"/>
      <c r="N9" s="2295"/>
      <c r="O9" s="2295"/>
      <c r="P9" s="229"/>
    </row>
    <row r="10" spans="1:16" s="7" customFormat="1" ht="20.100000000000001" customHeight="1" thickBot="1" x14ac:dyDescent="0.25">
      <c r="A10" s="2294" t="s">
        <v>480</v>
      </c>
      <c r="B10" s="2295"/>
      <c r="C10" s="2295"/>
      <c r="D10" s="2295"/>
      <c r="E10" s="2295"/>
      <c r="F10" s="2295"/>
      <c r="G10" s="2295"/>
      <c r="H10" s="2295"/>
      <c r="I10" s="2295"/>
      <c r="J10" s="2295"/>
      <c r="K10" s="2295"/>
      <c r="L10" s="2295"/>
      <c r="M10" s="2295"/>
      <c r="N10" s="2295"/>
      <c r="O10" s="2295"/>
      <c r="P10" s="229"/>
    </row>
    <row r="11" spans="1:16" s="7" customFormat="1" ht="20.100000000000001" customHeight="1" x14ac:dyDescent="0.2">
      <c r="A11" s="141" t="s">
        <v>149</v>
      </c>
      <c r="B11" s="932" t="s">
        <v>278</v>
      </c>
      <c r="C11" s="935"/>
      <c r="D11" s="881" t="s">
        <v>20</v>
      </c>
      <c r="E11" s="881"/>
      <c r="F11" s="864"/>
      <c r="G11" s="1046">
        <v>2</v>
      </c>
      <c r="H11" s="880">
        <f>G11*30</f>
        <v>60</v>
      </c>
      <c r="I11" s="835">
        <f>J11+K11+L11</f>
        <v>30</v>
      </c>
      <c r="J11" s="860">
        <v>15</v>
      </c>
      <c r="K11" s="861"/>
      <c r="L11" s="861">
        <v>15</v>
      </c>
      <c r="M11" s="410">
        <f>H11-I11</f>
        <v>30</v>
      </c>
      <c r="N11" s="242">
        <v>2</v>
      </c>
      <c r="O11" s="243"/>
      <c r="P11" s="229" t="s">
        <v>529</v>
      </c>
    </row>
    <row r="12" spans="1:16" s="20" customFormat="1" ht="20.100000000000001" customHeight="1" x14ac:dyDescent="0.2">
      <c r="A12" s="77" t="s">
        <v>150</v>
      </c>
      <c r="B12" s="843" t="s">
        <v>34</v>
      </c>
      <c r="C12" s="166">
        <v>1</v>
      </c>
      <c r="D12" s="16"/>
      <c r="E12" s="16"/>
      <c r="F12" s="978"/>
      <c r="G12" s="1246">
        <v>3</v>
      </c>
      <c r="H12" s="839">
        <f>G12*30</f>
        <v>90</v>
      </c>
      <c r="I12" s="16">
        <f>J12+L12</f>
        <v>45</v>
      </c>
      <c r="J12" s="16">
        <v>30</v>
      </c>
      <c r="K12" s="16"/>
      <c r="L12" s="16">
        <v>15</v>
      </c>
      <c r="M12" s="118">
        <f>H12-I12</f>
        <v>45</v>
      </c>
      <c r="N12" s="165">
        <v>3</v>
      </c>
      <c r="O12" s="107"/>
      <c r="P12" s="229" t="s">
        <v>520</v>
      </c>
    </row>
    <row r="13" spans="1:16" s="20" customFormat="1" ht="20.100000000000001" customHeight="1" x14ac:dyDescent="0.2">
      <c r="A13" s="77" t="s">
        <v>151</v>
      </c>
      <c r="B13" s="1269" t="s">
        <v>498</v>
      </c>
      <c r="C13" s="1270"/>
      <c r="D13" s="354">
        <v>2</v>
      </c>
      <c r="E13" s="354"/>
      <c r="F13" s="1271"/>
      <c r="G13" s="1272">
        <v>2</v>
      </c>
      <c r="H13" s="1273">
        <f>G13*30</f>
        <v>60</v>
      </c>
      <c r="I13" s="354">
        <f>J13+L13</f>
        <v>27</v>
      </c>
      <c r="J13" s="354">
        <v>18</v>
      </c>
      <c r="K13" s="354"/>
      <c r="L13" s="354">
        <v>9</v>
      </c>
      <c r="M13" s="1274">
        <f>H13-I13</f>
        <v>33</v>
      </c>
      <c r="N13" s="1275"/>
      <c r="O13" s="1276">
        <v>1.5</v>
      </c>
      <c r="P13" s="229" t="s">
        <v>520</v>
      </c>
    </row>
    <row r="14" spans="1:16" s="20" customFormat="1" ht="20.100000000000001" customHeight="1" x14ac:dyDescent="0.2">
      <c r="A14" s="77" t="s">
        <v>152</v>
      </c>
      <c r="B14" s="845" t="s">
        <v>55</v>
      </c>
      <c r="C14" s="934"/>
      <c r="D14" s="55" t="s">
        <v>20</v>
      </c>
      <c r="E14" s="55"/>
      <c r="F14" s="859"/>
      <c r="G14" s="984">
        <v>4</v>
      </c>
      <c r="H14" s="943">
        <f>G14*30</f>
        <v>120</v>
      </c>
      <c r="I14" s="107">
        <f>J14+K14+L14</f>
        <v>60</v>
      </c>
      <c r="J14" s="57">
        <v>15</v>
      </c>
      <c r="K14" s="59"/>
      <c r="L14" s="59">
        <v>45</v>
      </c>
      <c r="M14" s="114">
        <f>H14-I14</f>
        <v>60</v>
      </c>
      <c r="N14" s="87">
        <v>4</v>
      </c>
      <c r="O14" s="80"/>
      <c r="P14" s="229" t="s">
        <v>521</v>
      </c>
    </row>
    <row r="15" spans="1:16" s="20" customFormat="1" ht="20.100000000000001" customHeight="1" x14ac:dyDescent="0.2">
      <c r="A15" s="77" t="s">
        <v>153</v>
      </c>
      <c r="B15" s="851" t="s">
        <v>33</v>
      </c>
      <c r="C15" s="209"/>
      <c r="D15" s="30"/>
      <c r="E15" s="30"/>
      <c r="F15" s="1086"/>
      <c r="G15" s="1087">
        <f>SUM(G16:G17)</f>
        <v>4</v>
      </c>
      <c r="H15" s="1016">
        <f>SUM(H16:H17)</f>
        <v>120</v>
      </c>
      <c r="I15" s="1017">
        <f>SUM(I16:I17)</f>
        <v>66</v>
      </c>
      <c r="J15" s="1017"/>
      <c r="K15" s="1017"/>
      <c r="L15" s="1017">
        <f>SUM(L16:L17)</f>
        <v>66</v>
      </c>
      <c r="M15" s="1017">
        <f>SUM(M16:M17)</f>
        <v>54</v>
      </c>
      <c r="N15" s="926"/>
      <c r="O15" s="624"/>
      <c r="P15" s="229"/>
    </row>
    <row r="16" spans="1:16" s="20" customFormat="1" ht="20.100000000000001" customHeight="1" x14ac:dyDescent="0.2">
      <c r="A16" s="77"/>
      <c r="B16" s="843" t="s">
        <v>33</v>
      </c>
      <c r="C16" s="166"/>
      <c r="D16" s="21">
        <v>1</v>
      </c>
      <c r="E16" s="21"/>
      <c r="F16" s="977"/>
      <c r="G16" s="1048">
        <v>2</v>
      </c>
      <c r="H16" s="842">
        <f>G16*30</f>
        <v>60</v>
      </c>
      <c r="I16" s="16">
        <v>30</v>
      </c>
      <c r="J16" s="16"/>
      <c r="K16" s="16"/>
      <c r="L16" s="16">
        <v>30</v>
      </c>
      <c r="M16" s="118">
        <f>H16-I16</f>
        <v>30</v>
      </c>
      <c r="N16" s="165">
        <v>2</v>
      </c>
      <c r="O16" s="58"/>
      <c r="P16" s="229" t="s">
        <v>522</v>
      </c>
    </row>
    <row r="17" spans="1:16" s="20" customFormat="1" ht="20.100000000000001" customHeight="1" x14ac:dyDescent="0.2">
      <c r="A17" s="77"/>
      <c r="B17" s="843" t="s">
        <v>33</v>
      </c>
      <c r="C17" s="166"/>
      <c r="D17" s="21">
        <v>2</v>
      </c>
      <c r="E17" s="21"/>
      <c r="F17" s="977"/>
      <c r="G17" s="1048">
        <v>2</v>
      </c>
      <c r="H17" s="842">
        <f>G17*30</f>
        <v>60</v>
      </c>
      <c r="I17" s="16">
        <v>36</v>
      </c>
      <c r="J17" s="16"/>
      <c r="K17" s="16"/>
      <c r="L17" s="16">
        <v>36</v>
      </c>
      <c r="M17" s="118">
        <f>H17-I17</f>
        <v>24</v>
      </c>
      <c r="N17" s="165"/>
      <c r="O17" s="58">
        <v>2</v>
      </c>
      <c r="P17" s="229" t="s">
        <v>522</v>
      </c>
    </row>
    <row r="18" spans="1:16" s="27" customFormat="1" ht="20.100000000000001" customHeight="1" x14ac:dyDescent="0.2">
      <c r="A18" s="77" t="s">
        <v>154</v>
      </c>
      <c r="B18" s="845" t="s">
        <v>56</v>
      </c>
      <c r="C18" s="934"/>
      <c r="D18" s="55"/>
      <c r="E18" s="55"/>
      <c r="F18" s="859"/>
      <c r="G18" s="984">
        <f>G19+G20</f>
        <v>8.5</v>
      </c>
      <c r="H18" s="943">
        <f t="shared" ref="H18:H28" si="0">G18*30</f>
        <v>255</v>
      </c>
      <c r="I18" s="107">
        <f t="shared" ref="I18:I28" si="1">J18+K18+L18</f>
        <v>129</v>
      </c>
      <c r="J18" s="60">
        <f>J19+J20</f>
        <v>48</v>
      </c>
      <c r="K18" s="60">
        <f>K19+K20</f>
        <v>81</v>
      </c>
      <c r="L18" s="60">
        <f>L19+L20</f>
        <v>0</v>
      </c>
      <c r="M18" s="68">
        <f>M19+M20</f>
        <v>126</v>
      </c>
      <c r="N18" s="87"/>
      <c r="O18" s="80"/>
      <c r="P18" s="1094"/>
    </row>
    <row r="19" spans="1:16" s="20" customFormat="1" ht="20.100000000000001" customHeight="1" x14ac:dyDescent="0.2">
      <c r="A19" s="77"/>
      <c r="B19" s="845" t="s">
        <v>56</v>
      </c>
      <c r="C19" s="934" t="s">
        <v>20</v>
      </c>
      <c r="D19" s="55"/>
      <c r="E19" s="55"/>
      <c r="F19" s="859"/>
      <c r="G19" s="984">
        <v>5</v>
      </c>
      <c r="H19" s="943">
        <f t="shared" si="0"/>
        <v>150</v>
      </c>
      <c r="I19" s="107">
        <f t="shared" si="1"/>
        <v>75</v>
      </c>
      <c r="J19" s="58">
        <v>30</v>
      </c>
      <c r="K19" s="58">
        <v>45</v>
      </c>
      <c r="L19" s="58"/>
      <c r="M19" s="114">
        <f>H19-I19</f>
        <v>75</v>
      </c>
      <c r="N19" s="87">
        <v>5</v>
      </c>
      <c r="O19" s="80"/>
      <c r="P19" s="229" t="s">
        <v>523</v>
      </c>
    </row>
    <row r="20" spans="1:16" s="20" customFormat="1" ht="20.100000000000001" customHeight="1" x14ac:dyDescent="0.2">
      <c r="A20" s="77"/>
      <c r="B20" s="845" t="s">
        <v>56</v>
      </c>
      <c r="C20" s="934" t="s">
        <v>21</v>
      </c>
      <c r="D20" s="55"/>
      <c r="E20" s="55"/>
      <c r="F20" s="859"/>
      <c r="G20" s="984">
        <v>3.5</v>
      </c>
      <c r="H20" s="943">
        <f t="shared" si="0"/>
        <v>105</v>
      </c>
      <c r="I20" s="107">
        <f t="shared" si="1"/>
        <v>54</v>
      </c>
      <c r="J20" s="57">
        <v>18</v>
      </c>
      <c r="K20" s="59">
        <v>36</v>
      </c>
      <c r="L20" s="59"/>
      <c r="M20" s="114">
        <f>H20-I20</f>
        <v>51</v>
      </c>
      <c r="N20" s="87"/>
      <c r="O20" s="80">
        <v>3</v>
      </c>
      <c r="P20" s="229" t="s">
        <v>523</v>
      </c>
    </row>
    <row r="21" spans="1:16" s="20" customFormat="1" ht="20.100000000000001" customHeight="1" x14ac:dyDescent="0.2">
      <c r="A21" s="77" t="s">
        <v>468</v>
      </c>
      <c r="B21" s="845" t="s">
        <v>220</v>
      </c>
      <c r="C21" s="934"/>
      <c r="D21" s="55"/>
      <c r="E21" s="55"/>
      <c r="F21" s="859"/>
      <c r="G21" s="984">
        <v>15</v>
      </c>
      <c r="H21" s="943">
        <f t="shared" si="0"/>
        <v>450</v>
      </c>
      <c r="I21" s="107">
        <f>I22+I23</f>
        <v>231</v>
      </c>
      <c r="J21" s="64">
        <f>J22+J23</f>
        <v>99</v>
      </c>
      <c r="K21" s="64"/>
      <c r="L21" s="64">
        <f>L22+L23</f>
        <v>132</v>
      </c>
      <c r="M21" s="863">
        <f>M22+M23</f>
        <v>219</v>
      </c>
      <c r="N21" s="87"/>
      <c r="O21" s="80"/>
      <c r="P21" s="229"/>
    </row>
    <row r="22" spans="1:16" s="20" customFormat="1" ht="20.100000000000001" customHeight="1" x14ac:dyDescent="0.2">
      <c r="A22" s="77"/>
      <c r="B22" s="845" t="s">
        <v>220</v>
      </c>
      <c r="C22" s="171">
        <v>1</v>
      </c>
      <c r="D22" s="60"/>
      <c r="E22" s="60"/>
      <c r="F22" s="575"/>
      <c r="G22" s="984">
        <v>7</v>
      </c>
      <c r="H22" s="943">
        <f t="shared" si="0"/>
        <v>210</v>
      </c>
      <c r="I22" s="107">
        <f t="shared" si="1"/>
        <v>105</v>
      </c>
      <c r="J22" s="58">
        <v>45</v>
      </c>
      <c r="K22" s="58"/>
      <c r="L22" s="58">
        <v>60</v>
      </c>
      <c r="M22" s="114">
        <f>H22-I22</f>
        <v>105</v>
      </c>
      <c r="N22" s="171">
        <v>7</v>
      </c>
      <c r="O22" s="60"/>
      <c r="P22" s="229" t="s">
        <v>444</v>
      </c>
    </row>
    <row r="23" spans="1:16" s="20" customFormat="1" ht="20.100000000000001" customHeight="1" x14ac:dyDescent="0.2">
      <c r="A23" s="77"/>
      <c r="B23" s="845" t="s">
        <v>220</v>
      </c>
      <c r="C23" s="171">
        <v>2</v>
      </c>
      <c r="D23" s="60"/>
      <c r="E23" s="60"/>
      <c r="F23" s="575"/>
      <c r="G23" s="984">
        <v>8</v>
      </c>
      <c r="H23" s="943">
        <f t="shared" si="0"/>
        <v>240</v>
      </c>
      <c r="I23" s="107">
        <f t="shared" si="1"/>
        <v>126</v>
      </c>
      <c r="J23" s="60">
        <v>54</v>
      </c>
      <c r="K23" s="60"/>
      <c r="L23" s="60">
        <v>72</v>
      </c>
      <c r="M23" s="114">
        <f>H23-I23</f>
        <v>114</v>
      </c>
      <c r="N23" s="171"/>
      <c r="O23" s="60">
        <v>7</v>
      </c>
      <c r="P23" s="229" t="s">
        <v>444</v>
      </c>
    </row>
    <row r="24" spans="1:16" s="20" customFormat="1" ht="39.950000000000003" customHeight="1" x14ac:dyDescent="0.2">
      <c r="A24" s="77" t="s">
        <v>469</v>
      </c>
      <c r="B24" s="845" t="s">
        <v>60</v>
      </c>
      <c r="C24" s="934" t="s">
        <v>42</v>
      </c>
      <c r="D24" s="55"/>
      <c r="E24" s="55"/>
      <c r="F24" s="859"/>
      <c r="G24" s="984">
        <v>3.5</v>
      </c>
      <c r="H24" s="943">
        <f t="shared" si="0"/>
        <v>105</v>
      </c>
      <c r="I24" s="107">
        <f t="shared" si="1"/>
        <v>45</v>
      </c>
      <c r="J24" s="57">
        <v>30</v>
      </c>
      <c r="K24" s="59"/>
      <c r="L24" s="59">
        <v>15</v>
      </c>
      <c r="M24" s="114">
        <f>H24-I24</f>
        <v>60</v>
      </c>
      <c r="N24" s="87"/>
      <c r="O24" s="80"/>
      <c r="P24" s="229"/>
    </row>
    <row r="25" spans="1:16" s="20" customFormat="1" ht="20.100000000000001" customHeight="1" x14ac:dyDescent="0.2">
      <c r="A25" s="77" t="s">
        <v>470</v>
      </c>
      <c r="B25" s="1269" t="s">
        <v>499</v>
      </c>
      <c r="C25" s="1270">
        <v>2</v>
      </c>
      <c r="D25" s="354"/>
      <c r="E25" s="354"/>
      <c r="F25" s="1271"/>
      <c r="G25" s="1272">
        <v>3</v>
      </c>
      <c r="H25" s="1277">
        <f>G25*30</f>
        <v>90</v>
      </c>
      <c r="I25" s="354">
        <f>L25+J25</f>
        <v>27</v>
      </c>
      <c r="J25" s="354"/>
      <c r="K25" s="354"/>
      <c r="L25" s="354">
        <v>27</v>
      </c>
      <c r="M25" s="1274">
        <f>H25-I25</f>
        <v>63</v>
      </c>
      <c r="N25" s="1275"/>
      <c r="O25" s="1276">
        <v>1.5</v>
      </c>
      <c r="P25" s="229" t="s">
        <v>522</v>
      </c>
    </row>
    <row r="26" spans="1:16" s="27" customFormat="1" ht="20.100000000000001" customHeight="1" x14ac:dyDescent="0.2">
      <c r="A26" s="77" t="s">
        <v>471</v>
      </c>
      <c r="B26" s="845" t="s">
        <v>61</v>
      </c>
      <c r="C26" s="934"/>
      <c r="D26" s="55"/>
      <c r="E26" s="55"/>
      <c r="F26" s="859"/>
      <c r="G26" s="984">
        <f>G27+G28</f>
        <v>11</v>
      </c>
      <c r="H26" s="943">
        <f t="shared" si="0"/>
        <v>330</v>
      </c>
      <c r="I26" s="107">
        <f t="shared" si="1"/>
        <v>165</v>
      </c>
      <c r="J26" s="60">
        <f>J27+J28</f>
        <v>99</v>
      </c>
      <c r="K26" s="60">
        <f>K27+K28</f>
        <v>33</v>
      </c>
      <c r="L26" s="60">
        <f>L27+L28</f>
        <v>33</v>
      </c>
      <c r="M26" s="68">
        <f>M27+M28</f>
        <v>165</v>
      </c>
      <c r="N26" s="87"/>
      <c r="O26" s="80"/>
      <c r="P26" s="1094"/>
    </row>
    <row r="27" spans="1:16" s="971" customFormat="1" ht="20.100000000000001" customHeight="1" x14ac:dyDescent="0.2">
      <c r="A27" s="77"/>
      <c r="B27" s="845" t="s">
        <v>61</v>
      </c>
      <c r="C27" s="946">
        <v>2</v>
      </c>
      <c r="D27" s="237"/>
      <c r="E27" s="237"/>
      <c r="F27" s="980"/>
      <c r="G27" s="984">
        <v>6</v>
      </c>
      <c r="H27" s="943">
        <f t="shared" si="0"/>
        <v>180</v>
      </c>
      <c r="I27" s="107">
        <f t="shared" si="1"/>
        <v>90</v>
      </c>
      <c r="J27" s="58">
        <v>54</v>
      </c>
      <c r="K27" s="58">
        <v>18</v>
      </c>
      <c r="L27" s="58">
        <v>18</v>
      </c>
      <c r="M27" s="114">
        <f>H27-I27</f>
        <v>90</v>
      </c>
      <c r="N27" s="238"/>
      <c r="O27" s="173">
        <v>5</v>
      </c>
      <c r="P27" s="1095" t="s">
        <v>524</v>
      </c>
    </row>
    <row r="28" spans="1:16" s="971" customFormat="1" ht="20.100000000000001" customHeight="1" x14ac:dyDescent="0.2">
      <c r="A28" s="77"/>
      <c r="B28" s="845" t="s">
        <v>61</v>
      </c>
      <c r="C28" s="946">
        <v>3</v>
      </c>
      <c r="D28" s="237"/>
      <c r="E28" s="237"/>
      <c r="F28" s="980"/>
      <c r="G28" s="1049">
        <v>5</v>
      </c>
      <c r="H28" s="943">
        <f t="shared" si="0"/>
        <v>150</v>
      </c>
      <c r="I28" s="107">
        <f t="shared" si="1"/>
        <v>75</v>
      </c>
      <c r="J28" s="173">
        <v>45</v>
      </c>
      <c r="K28" s="173">
        <v>15</v>
      </c>
      <c r="L28" s="173">
        <v>15</v>
      </c>
      <c r="M28" s="114">
        <f>H28-I28</f>
        <v>75</v>
      </c>
      <c r="N28" s="238"/>
      <c r="O28" s="578"/>
      <c r="P28" s="1095"/>
    </row>
    <row r="29" spans="1:16" s="20" customFormat="1" ht="20.100000000000001" customHeight="1" x14ac:dyDescent="0.3">
      <c r="A29" s="77" t="s">
        <v>485</v>
      </c>
      <c r="B29" s="1278" t="s">
        <v>497</v>
      </c>
      <c r="C29" s="886">
        <v>4</v>
      </c>
      <c r="D29" s="884"/>
      <c r="E29" s="884"/>
      <c r="F29" s="979"/>
      <c r="G29" s="1227">
        <v>3</v>
      </c>
      <c r="H29" s="883">
        <f>G29*30</f>
        <v>90</v>
      </c>
      <c r="I29" s="884">
        <f>J29+L29</f>
        <v>45</v>
      </c>
      <c r="J29" s="884">
        <v>27</v>
      </c>
      <c r="K29" s="884"/>
      <c r="L29" s="884">
        <v>18</v>
      </c>
      <c r="M29" s="287">
        <f>H29-I29</f>
        <v>45</v>
      </c>
      <c r="N29" s="887"/>
      <c r="O29" s="58"/>
      <c r="P29" s="229"/>
    </row>
    <row r="30" spans="1:16" s="27" customFormat="1" ht="20.100000000000001" customHeight="1" x14ac:dyDescent="0.2">
      <c r="A30" s="1058" t="s">
        <v>486</v>
      </c>
      <c r="B30" s="1026" t="s">
        <v>38</v>
      </c>
      <c r="C30" s="986"/>
      <c r="D30" s="987"/>
      <c r="E30" s="987"/>
      <c r="F30" s="988"/>
      <c r="G30" s="1051">
        <f>SUM(G31:G34)</f>
        <v>12</v>
      </c>
      <c r="H30" s="945">
        <f t="shared" ref="H30:M30" si="2">SUM(H31:H34)</f>
        <v>360</v>
      </c>
      <c r="I30" s="889">
        <f t="shared" si="2"/>
        <v>264</v>
      </c>
      <c r="J30" s="889">
        <f t="shared" si="2"/>
        <v>12</v>
      </c>
      <c r="K30" s="889">
        <f t="shared" si="2"/>
        <v>0</v>
      </c>
      <c r="L30" s="889">
        <f t="shared" si="2"/>
        <v>252</v>
      </c>
      <c r="M30" s="889">
        <f t="shared" si="2"/>
        <v>96</v>
      </c>
      <c r="N30" s="926"/>
      <c r="O30" s="624"/>
      <c r="P30" s="1094"/>
    </row>
    <row r="31" spans="1:16" s="971" customFormat="1" ht="20.100000000000001" customHeight="1" x14ac:dyDescent="0.2">
      <c r="A31" s="604"/>
      <c r="B31" s="989" t="s">
        <v>38</v>
      </c>
      <c r="C31" s="990"/>
      <c r="D31" s="80">
        <v>1</v>
      </c>
      <c r="E31" s="128"/>
      <c r="F31" s="980"/>
      <c r="G31" s="991">
        <v>3</v>
      </c>
      <c r="H31" s="941">
        <f>G31*30</f>
        <v>90</v>
      </c>
      <c r="I31" s="992">
        <f>SUM($J31:$L31)</f>
        <v>60</v>
      </c>
      <c r="J31" s="624">
        <v>8</v>
      </c>
      <c r="K31" s="624"/>
      <c r="L31" s="624">
        <v>52</v>
      </c>
      <c r="M31" s="993">
        <f>H31-I31</f>
        <v>30</v>
      </c>
      <c r="N31" s="87">
        <v>4</v>
      </c>
      <c r="O31" s="80"/>
      <c r="P31" s="1095" t="s">
        <v>441</v>
      </c>
    </row>
    <row r="32" spans="1:16" s="971" customFormat="1" ht="20.100000000000001" customHeight="1" x14ac:dyDescent="0.2">
      <c r="A32" s="604"/>
      <c r="B32" s="989" t="s">
        <v>38</v>
      </c>
      <c r="C32" s="990"/>
      <c r="D32" s="21">
        <v>2</v>
      </c>
      <c r="E32" s="128"/>
      <c r="F32" s="980"/>
      <c r="G32" s="984">
        <v>3</v>
      </c>
      <c r="H32" s="929">
        <f>G32*30</f>
        <v>90</v>
      </c>
      <c r="I32" s="994">
        <v>72</v>
      </c>
      <c r="J32" s="58"/>
      <c r="K32" s="58"/>
      <c r="L32" s="58">
        <v>72</v>
      </c>
      <c r="M32" s="995">
        <f>H32-I32</f>
        <v>18</v>
      </c>
      <c r="N32" s="87"/>
      <c r="O32" s="80">
        <v>4</v>
      </c>
      <c r="P32" s="1095" t="s">
        <v>441</v>
      </c>
    </row>
    <row r="33" spans="1:16" s="971" customFormat="1" ht="20.100000000000001" customHeight="1" x14ac:dyDescent="0.2">
      <c r="A33" s="604"/>
      <c r="B33" s="989" t="s">
        <v>38</v>
      </c>
      <c r="C33" s="990"/>
      <c r="D33" s="21">
        <v>3</v>
      </c>
      <c r="E33" s="128"/>
      <c r="F33" s="980"/>
      <c r="G33" s="984">
        <v>3</v>
      </c>
      <c r="H33" s="929">
        <f>G33*30</f>
        <v>90</v>
      </c>
      <c r="I33" s="994">
        <v>60</v>
      </c>
      <c r="J33" s="58">
        <v>4</v>
      </c>
      <c r="K33" s="58"/>
      <c r="L33" s="58">
        <v>56</v>
      </c>
      <c r="M33" s="995">
        <f>H33-I33</f>
        <v>30</v>
      </c>
      <c r="N33" s="87"/>
      <c r="O33" s="80"/>
      <c r="P33" s="1095"/>
    </row>
    <row r="34" spans="1:16" s="971" customFormat="1" ht="20.100000000000001" customHeight="1" x14ac:dyDescent="0.2">
      <c r="A34" s="604"/>
      <c r="B34" s="989" t="s">
        <v>38</v>
      </c>
      <c r="C34" s="990"/>
      <c r="D34" s="21">
        <v>4</v>
      </c>
      <c r="E34" s="128"/>
      <c r="F34" s="980"/>
      <c r="G34" s="984">
        <v>3</v>
      </c>
      <c r="H34" s="929">
        <f>G34*30</f>
        <v>90</v>
      </c>
      <c r="I34" s="994">
        <v>72</v>
      </c>
      <c r="J34" s="58"/>
      <c r="K34" s="58"/>
      <c r="L34" s="58">
        <v>72</v>
      </c>
      <c r="M34" s="995">
        <f>H34-I34</f>
        <v>18</v>
      </c>
      <c r="N34" s="87"/>
      <c r="O34" s="80"/>
      <c r="P34" s="1095"/>
    </row>
    <row r="35" spans="1:16" s="971" customFormat="1" ht="20.25" customHeight="1" thickBot="1" x14ac:dyDescent="0.25">
      <c r="A35" s="604"/>
      <c r="B35" s="996" t="s">
        <v>38</v>
      </c>
      <c r="C35" s="997"/>
      <c r="D35" s="965" t="s">
        <v>408</v>
      </c>
      <c r="E35" s="332"/>
      <c r="F35" s="998"/>
      <c r="G35" s="999"/>
      <c r="H35" s="2452" t="s">
        <v>436</v>
      </c>
      <c r="I35" s="2453"/>
      <c r="J35" s="2453"/>
      <c r="K35" s="2453"/>
      <c r="L35" s="2453"/>
      <c r="M35" s="2454"/>
      <c r="N35" s="975"/>
      <c r="O35" s="617"/>
      <c r="P35" s="1095"/>
    </row>
    <row r="36" spans="1:16" s="20" customFormat="1" ht="20.100000000000001" customHeight="1" thickBot="1" x14ac:dyDescent="0.25">
      <c r="A36" s="2433" t="s">
        <v>365</v>
      </c>
      <c r="B36" s="2246"/>
      <c r="C36" s="905"/>
      <c r="D36" s="109"/>
      <c r="E36" s="109"/>
      <c r="F36" s="983"/>
      <c r="G36" s="985">
        <f>G11+G14+G18+G21+G26+G24+G15+G12+G13+G25+G29+G30</f>
        <v>71</v>
      </c>
      <c r="H36" s="1013">
        <f t="shared" ref="H36:M36" si="3">H11+H14+H18+H21+H26+H24+H15+H12+H13+H25+H29+H30</f>
        <v>2130</v>
      </c>
      <c r="I36" s="922">
        <f t="shared" si="3"/>
        <v>1134</v>
      </c>
      <c r="J36" s="922">
        <f t="shared" si="3"/>
        <v>393</v>
      </c>
      <c r="K36" s="922">
        <f t="shared" si="3"/>
        <v>114</v>
      </c>
      <c r="L36" s="922">
        <f t="shared" si="3"/>
        <v>627</v>
      </c>
      <c r="M36" s="1028">
        <f t="shared" si="3"/>
        <v>996</v>
      </c>
      <c r="N36" s="1089">
        <f>SUM(N11:N35)</f>
        <v>27</v>
      </c>
      <c r="O36" s="1090">
        <f>SUM(O12:O35)</f>
        <v>24</v>
      </c>
      <c r="P36" s="229"/>
    </row>
    <row r="37" spans="1:16" s="27" customFormat="1" ht="20.100000000000001" customHeight="1" thickBot="1" x14ac:dyDescent="0.25">
      <c r="A37" s="2455" t="s">
        <v>482</v>
      </c>
      <c r="B37" s="2456"/>
      <c r="C37" s="2456"/>
      <c r="D37" s="2456"/>
      <c r="E37" s="2456"/>
      <c r="F37" s="2456"/>
      <c r="G37" s="2456"/>
      <c r="H37" s="2457"/>
      <c r="I37" s="2457"/>
      <c r="J37" s="2457"/>
      <c r="K37" s="2457"/>
      <c r="L37" s="2457"/>
      <c r="M37" s="2457"/>
      <c r="N37" s="2456"/>
      <c r="O37" s="2456"/>
      <c r="P37" s="1094"/>
    </row>
    <row r="38" spans="1:16" s="27" customFormat="1" ht="20.100000000000001" customHeight="1" x14ac:dyDescent="0.2">
      <c r="A38" s="492" t="s">
        <v>162</v>
      </c>
      <c r="B38" s="1315" t="s">
        <v>479</v>
      </c>
      <c r="C38" s="1295"/>
      <c r="D38" s="1296" t="s">
        <v>20</v>
      </c>
      <c r="E38" s="1296"/>
      <c r="F38" s="1297"/>
      <c r="G38" s="1046">
        <v>3.5</v>
      </c>
      <c r="H38" s="880">
        <f t="shared" ref="H38:H57" si="4">G38*30</f>
        <v>105</v>
      </c>
      <c r="I38" s="835">
        <f>J38+K38+L38</f>
        <v>45</v>
      </c>
      <c r="J38" s="860">
        <v>30</v>
      </c>
      <c r="K38" s="861"/>
      <c r="L38" s="861">
        <v>15</v>
      </c>
      <c r="M38" s="410">
        <f t="shared" ref="M38:M57" si="5">H38-I38</f>
        <v>60</v>
      </c>
      <c r="N38" s="242">
        <v>3</v>
      </c>
      <c r="O38" s="243"/>
      <c r="P38" s="1094" t="s">
        <v>523</v>
      </c>
    </row>
    <row r="39" spans="1:16" s="27" customFormat="1" ht="20.100000000000001" customHeight="1" x14ac:dyDescent="0.2">
      <c r="A39" s="890" t="s">
        <v>163</v>
      </c>
      <c r="B39" s="848" t="s">
        <v>68</v>
      </c>
      <c r="C39" s="846" t="s">
        <v>42</v>
      </c>
      <c r="D39" s="23"/>
      <c r="E39" s="23"/>
      <c r="F39" s="144"/>
      <c r="G39" s="1053">
        <v>4</v>
      </c>
      <c r="H39" s="166">
        <f t="shared" si="4"/>
        <v>120</v>
      </c>
      <c r="I39" s="36">
        <f>SUM(J39:L39)</f>
        <v>60</v>
      </c>
      <c r="J39" s="24">
        <v>30</v>
      </c>
      <c r="K39" s="25">
        <v>15</v>
      </c>
      <c r="L39" s="25">
        <v>15</v>
      </c>
      <c r="M39" s="118">
        <f t="shared" si="5"/>
        <v>60</v>
      </c>
      <c r="N39" s="87"/>
      <c r="O39" s="80"/>
      <c r="P39" s="1094"/>
    </row>
    <row r="40" spans="1:16" s="27" customFormat="1" ht="20.100000000000001" customHeight="1" x14ac:dyDescent="0.2">
      <c r="A40" s="890" t="s">
        <v>164</v>
      </c>
      <c r="B40" s="848" t="s">
        <v>70</v>
      </c>
      <c r="C40" s="842"/>
      <c r="D40" s="16">
        <v>3</v>
      </c>
      <c r="E40" s="16"/>
      <c r="F40" s="978"/>
      <c r="G40" s="1053">
        <v>3.5</v>
      </c>
      <c r="H40" s="166">
        <f t="shared" si="4"/>
        <v>105</v>
      </c>
      <c r="I40" s="36">
        <f>SUM(J40:L40)</f>
        <v>54</v>
      </c>
      <c r="J40" s="24">
        <v>36</v>
      </c>
      <c r="K40" s="25">
        <v>9</v>
      </c>
      <c r="L40" s="25">
        <v>9</v>
      </c>
      <c r="M40" s="118">
        <f t="shared" si="5"/>
        <v>51</v>
      </c>
      <c r="N40" s="87"/>
      <c r="O40" s="80"/>
      <c r="P40" s="1094"/>
    </row>
    <row r="41" spans="1:16" s="27" customFormat="1" ht="18.75" customHeight="1" x14ac:dyDescent="0.2">
      <c r="A41" s="890" t="s">
        <v>372</v>
      </c>
      <c r="B41" s="874" t="s">
        <v>65</v>
      </c>
      <c r="C41" s="847" t="s">
        <v>43</v>
      </c>
      <c r="D41" s="29"/>
      <c r="E41" s="29"/>
      <c r="F41" s="1005"/>
      <c r="G41" s="1054">
        <v>3.5</v>
      </c>
      <c r="H41" s="876">
        <f t="shared" si="4"/>
        <v>105</v>
      </c>
      <c r="I41" s="877">
        <f>J41+K41+L41</f>
        <v>54</v>
      </c>
      <c r="J41" s="877">
        <v>36</v>
      </c>
      <c r="K41" s="877"/>
      <c r="L41" s="877">
        <v>18</v>
      </c>
      <c r="M41" s="878">
        <f t="shared" si="5"/>
        <v>51</v>
      </c>
      <c r="N41" s="879"/>
      <c r="O41" s="837"/>
      <c r="P41" s="1094"/>
    </row>
    <row r="42" spans="1:16" s="27" customFormat="1" ht="20.100000000000001" customHeight="1" x14ac:dyDescent="0.2">
      <c r="A42" s="890" t="s">
        <v>165</v>
      </c>
      <c r="B42" s="848" t="s">
        <v>66</v>
      </c>
      <c r="C42" s="846" t="s">
        <v>43</v>
      </c>
      <c r="D42" s="29"/>
      <c r="E42" s="29"/>
      <c r="F42" s="505"/>
      <c r="G42" s="1055">
        <v>5.5</v>
      </c>
      <c r="H42" s="865">
        <f t="shared" si="4"/>
        <v>165</v>
      </c>
      <c r="I42" s="25">
        <f>J42+K42+L42</f>
        <v>90</v>
      </c>
      <c r="J42" s="25">
        <v>54</v>
      </c>
      <c r="K42" s="25">
        <v>18</v>
      </c>
      <c r="L42" s="25">
        <v>18</v>
      </c>
      <c r="M42" s="866">
        <f t="shared" si="5"/>
        <v>75</v>
      </c>
      <c r="N42" s="87"/>
      <c r="O42" s="80"/>
      <c r="P42" s="1094"/>
    </row>
    <row r="43" spans="1:16" s="27" customFormat="1" ht="20.100000000000001" customHeight="1" x14ac:dyDescent="0.2">
      <c r="A43" s="890" t="s">
        <v>166</v>
      </c>
      <c r="B43" s="848" t="s">
        <v>403</v>
      </c>
      <c r="C43" s="846"/>
      <c r="D43" s="23"/>
      <c r="E43" s="23"/>
      <c r="F43" s="505" t="s">
        <v>43</v>
      </c>
      <c r="G43" s="1053">
        <v>1</v>
      </c>
      <c r="H43" s="166">
        <f t="shared" si="4"/>
        <v>30</v>
      </c>
      <c r="I43" s="36">
        <f>SUM(J43:L43)</f>
        <v>18</v>
      </c>
      <c r="J43" s="24"/>
      <c r="K43" s="25"/>
      <c r="L43" s="25">
        <v>18</v>
      </c>
      <c r="M43" s="118">
        <f t="shared" si="5"/>
        <v>12</v>
      </c>
      <c r="N43" s="87"/>
      <c r="O43" s="80"/>
      <c r="P43" s="1094"/>
    </row>
    <row r="44" spans="1:16" s="20" customFormat="1" ht="20.100000000000001" customHeight="1" x14ac:dyDescent="0.2">
      <c r="A44" s="890" t="s">
        <v>167</v>
      </c>
      <c r="B44" s="848" t="s">
        <v>107</v>
      </c>
      <c r="C44" s="846" t="s">
        <v>44</v>
      </c>
      <c r="D44" s="23"/>
      <c r="E44" s="23"/>
      <c r="F44" s="505"/>
      <c r="G44" s="1055">
        <v>7.5</v>
      </c>
      <c r="H44" s="166">
        <f t="shared" si="4"/>
        <v>225</v>
      </c>
      <c r="I44" s="36">
        <f>SUM(J44:L44)</f>
        <v>105</v>
      </c>
      <c r="J44" s="24">
        <v>60</v>
      </c>
      <c r="K44" s="25">
        <v>30</v>
      </c>
      <c r="L44" s="25">
        <v>15</v>
      </c>
      <c r="M44" s="118">
        <f t="shared" si="5"/>
        <v>120</v>
      </c>
      <c r="N44" s="87"/>
      <c r="O44" s="80"/>
      <c r="P44" s="1094"/>
    </row>
    <row r="45" spans="1:16" s="27" customFormat="1" ht="20.100000000000001" customHeight="1" x14ac:dyDescent="0.2">
      <c r="A45" s="890" t="s">
        <v>282</v>
      </c>
      <c r="B45" s="848" t="s">
        <v>402</v>
      </c>
      <c r="C45" s="846"/>
      <c r="D45" s="23"/>
      <c r="E45" s="23"/>
      <c r="F45" s="270">
        <v>5</v>
      </c>
      <c r="G45" s="1053">
        <v>1</v>
      </c>
      <c r="H45" s="166">
        <f t="shared" si="4"/>
        <v>30</v>
      </c>
      <c r="I45" s="36">
        <f>SUM(J45:L45)</f>
        <v>15</v>
      </c>
      <c r="J45" s="24"/>
      <c r="K45" s="25"/>
      <c r="L45" s="25">
        <v>15</v>
      </c>
      <c r="M45" s="118">
        <f t="shared" si="5"/>
        <v>15</v>
      </c>
      <c r="N45" s="87"/>
      <c r="O45" s="80"/>
      <c r="P45" s="1094"/>
    </row>
    <row r="46" spans="1:16" s="27" customFormat="1" ht="20.100000000000001" customHeight="1" x14ac:dyDescent="0.2">
      <c r="A46" s="890" t="s">
        <v>286</v>
      </c>
      <c r="B46" s="848" t="s">
        <v>72</v>
      </c>
      <c r="C46" s="847" t="s">
        <v>44</v>
      </c>
      <c r="D46" s="29"/>
      <c r="E46" s="29"/>
      <c r="F46" s="505"/>
      <c r="G46" s="1055">
        <v>4.5</v>
      </c>
      <c r="H46" s="865">
        <f t="shared" si="4"/>
        <v>135</v>
      </c>
      <c r="I46" s="25">
        <f>J46+K46+L46</f>
        <v>60</v>
      </c>
      <c r="J46" s="25">
        <v>30</v>
      </c>
      <c r="K46" s="25">
        <v>15</v>
      </c>
      <c r="L46" s="25">
        <v>15</v>
      </c>
      <c r="M46" s="866">
        <f t="shared" si="5"/>
        <v>75</v>
      </c>
      <c r="N46" s="87"/>
      <c r="O46" s="80"/>
      <c r="P46" s="1094"/>
    </row>
    <row r="47" spans="1:16" s="27" customFormat="1" ht="20.100000000000001" customHeight="1" x14ac:dyDescent="0.2">
      <c r="A47" s="890" t="s">
        <v>373</v>
      </c>
      <c r="B47" s="848" t="s">
        <v>76</v>
      </c>
      <c r="C47" s="846" t="s">
        <v>44</v>
      </c>
      <c r="D47" s="23"/>
      <c r="E47" s="23"/>
      <c r="F47" s="505"/>
      <c r="G47" s="1055">
        <v>4.5</v>
      </c>
      <c r="H47" s="165">
        <f t="shared" si="4"/>
        <v>135</v>
      </c>
      <c r="I47" s="269">
        <f>SUM(J47:L47)</f>
        <v>60</v>
      </c>
      <c r="J47" s="24">
        <v>30</v>
      </c>
      <c r="K47" s="25">
        <v>15</v>
      </c>
      <c r="L47" s="25">
        <v>15</v>
      </c>
      <c r="M47" s="118">
        <f t="shared" si="5"/>
        <v>75</v>
      </c>
      <c r="N47" s="69"/>
      <c r="O47" s="21"/>
      <c r="P47" s="1094"/>
    </row>
    <row r="48" spans="1:16" s="27" customFormat="1" ht="20.100000000000001" customHeight="1" x14ac:dyDescent="0.2">
      <c r="A48" s="890" t="s">
        <v>374</v>
      </c>
      <c r="B48" s="848" t="s">
        <v>69</v>
      </c>
      <c r="C48" s="846"/>
      <c r="D48" s="23" t="s">
        <v>44</v>
      </c>
      <c r="E48" s="23"/>
      <c r="F48" s="505"/>
      <c r="G48" s="1054">
        <v>4.5</v>
      </c>
      <c r="H48" s="876">
        <f t="shared" si="4"/>
        <v>135</v>
      </c>
      <c r="I48" s="877">
        <f>J48+K48+L48</f>
        <v>60</v>
      </c>
      <c r="J48" s="877">
        <v>30</v>
      </c>
      <c r="K48" s="877">
        <v>30</v>
      </c>
      <c r="L48" s="877"/>
      <c r="M48" s="878">
        <f t="shared" si="5"/>
        <v>75</v>
      </c>
      <c r="N48" s="87"/>
      <c r="O48" s="80"/>
      <c r="P48" s="1094"/>
    </row>
    <row r="49" spans="1:16" s="27" customFormat="1" ht="20.100000000000001" customHeight="1" x14ac:dyDescent="0.2">
      <c r="A49" s="890" t="s">
        <v>375</v>
      </c>
      <c r="B49" s="848" t="s">
        <v>79</v>
      </c>
      <c r="C49" s="850" t="s">
        <v>45</v>
      </c>
      <c r="D49" s="37"/>
      <c r="E49" s="37"/>
      <c r="F49" s="143"/>
      <c r="G49" s="1055">
        <v>7</v>
      </c>
      <c r="H49" s="865">
        <f t="shared" si="4"/>
        <v>210</v>
      </c>
      <c r="I49" s="25">
        <f>J49+K49+L49</f>
        <v>108</v>
      </c>
      <c r="J49" s="25">
        <v>54</v>
      </c>
      <c r="K49" s="25"/>
      <c r="L49" s="25">
        <v>54</v>
      </c>
      <c r="M49" s="866">
        <f t="shared" si="5"/>
        <v>102</v>
      </c>
      <c r="N49" s="69"/>
      <c r="O49" s="21"/>
      <c r="P49" s="1094"/>
    </row>
    <row r="50" spans="1:16" s="27" customFormat="1" ht="20.100000000000001" customHeight="1" x14ac:dyDescent="0.2">
      <c r="A50" s="890" t="s">
        <v>466</v>
      </c>
      <c r="B50" s="1212" t="s">
        <v>404</v>
      </c>
      <c r="C50" s="939" t="s">
        <v>45</v>
      </c>
      <c r="D50" s="282"/>
      <c r="E50" s="282"/>
      <c r="F50" s="1006"/>
      <c r="G50" s="1055">
        <v>5</v>
      </c>
      <c r="H50" s="865">
        <f t="shared" si="4"/>
        <v>150</v>
      </c>
      <c r="I50" s="25">
        <f>J50+K50+L50</f>
        <v>72</v>
      </c>
      <c r="J50" s="25">
        <v>36</v>
      </c>
      <c r="K50" s="25"/>
      <c r="L50" s="25">
        <v>36</v>
      </c>
      <c r="M50" s="866">
        <f t="shared" si="5"/>
        <v>78</v>
      </c>
      <c r="N50" s="87"/>
      <c r="O50" s="80"/>
      <c r="P50" s="1094"/>
    </row>
    <row r="51" spans="1:16" s="27" customFormat="1" ht="22.5" customHeight="1" x14ac:dyDescent="0.2">
      <c r="A51" s="890" t="s">
        <v>467</v>
      </c>
      <c r="B51" s="1317" t="s">
        <v>405</v>
      </c>
      <c r="C51" s="961"/>
      <c r="D51" s="622"/>
      <c r="E51" s="622"/>
      <c r="F51" s="1007" t="s">
        <v>45</v>
      </c>
      <c r="G51" s="1056">
        <v>1</v>
      </c>
      <c r="H51" s="886">
        <f t="shared" si="4"/>
        <v>30</v>
      </c>
      <c r="I51" s="888">
        <f>SUM(J51:L51)</f>
        <v>18</v>
      </c>
      <c r="J51" s="285"/>
      <c r="K51" s="286"/>
      <c r="L51" s="286">
        <v>18</v>
      </c>
      <c r="M51" s="287">
        <f t="shared" si="5"/>
        <v>12</v>
      </c>
      <c r="N51" s="87"/>
      <c r="O51" s="80"/>
      <c r="P51" s="1094"/>
    </row>
    <row r="52" spans="1:16" s="27" customFormat="1" ht="20.100000000000001" customHeight="1" x14ac:dyDescent="0.2">
      <c r="A52" s="890" t="s">
        <v>487</v>
      </c>
      <c r="B52" s="848" t="s">
        <v>71</v>
      </c>
      <c r="C52" s="846" t="s">
        <v>46</v>
      </c>
      <c r="D52" s="23"/>
      <c r="E52" s="23"/>
      <c r="F52" s="505"/>
      <c r="G52" s="1053">
        <v>5.5</v>
      </c>
      <c r="H52" s="166">
        <f t="shared" si="4"/>
        <v>165</v>
      </c>
      <c r="I52" s="36">
        <f>SUM(J52:L52)</f>
        <v>75</v>
      </c>
      <c r="J52" s="24">
        <v>30</v>
      </c>
      <c r="K52" s="25">
        <v>45</v>
      </c>
      <c r="L52" s="25"/>
      <c r="M52" s="118">
        <f t="shared" si="5"/>
        <v>90</v>
      </c>
      <c r="N52" s="87"/>
      <c r="O52" s="80"/>
      <c r="P52" s="1094"/>
    </row>
    <row r="53" spans="1:16" s="27" customFormat="1" ht="20.100000000000001" customHeight="1" x14ac:dyDescent="0.2">
      <c r="A53" s="890" t="s">
        <v>488</v>
      </c>
      <c r="B53" s="962" t="s">
        <v>75</v>
      </c>
      <c r="C53" s="846" t="s">
        <v>46</v>
      </c>
      <c r="D53" s="23"/>
      <c r="E53" s="23"/>
      <c r="F53" s="144"/>
      <c r="G53" s="1055">
        <v>5.5</v>
      </c>
      <c r="H53" s="865">
        <f t="shared" si="4"/>
        <v>165</v>
      </c>
      <c r="I53" s="25">
        <f>J53+K53+L53</f>
        <v>75</v>
      </c>
      <c r="J53" s="25">
        <v>45</v>
      </c>
      <c r="K53" s="25">
        <v>30</v>
      </c>
      <c r="L53" s="25"/>
      <c r="M53" s="866">
        <f t="shared" si="5"/>
        <v>90</v>
      </c>
      <c r="N53" s="209"/>
      <c r="O53" s="40"/>
      <c r="P53" s="1094"/>
    </row>
    <row r="54" spans="1:16" s="27" customFormat="1" ht="20.100000000000001" customHeight="1" x14ac:dyDescent="0.2">
      <c r="A54" s="890" t="s">
        <v>489</v>
      </c>
      <c r="B54" s="963" t="s">
        <v>406</v>
      </c>
      <c r="C54" s="846"/>
      <c r="D54" s="23"/>
      <c r="E54" s="23" t="s">
        <v>46</v>
      </c>
      <c r="F54" s="144"/>
      <c r="G54" s="1053">
        <v>1</v>
      </c>
      <c r="H54" s="165">
        <f t="shared" si="4"/>
        <v>30</v>
      </c>
      <c r="I54" s="269">
        <f>SUM(J54:L54)</f>
        <v>15</v>
      </c>
      <c r="J54" s="32"/>
      <c r="K54" s="33"/>
      <c r="L54" s="33">
        <v>15</v>
      </c>
      <c r="M54" s="118">
        <f t="shared" si="5"/>
        <v>15</v>
      </c>
      <c r="N54" s="166"/>
      <c r="O54" s="16"/>
      <c r="P54" s="1094"/>
    </row>
    <row r="55" spans="1:16" s="27" customFormat="1" ht="20.100000000000001" customHeight="1" x14ac:dyDescent="0.2">
      <c r="A55" s="890" t="s">
        <v>490</v>
      </c>
      <c r="B55" s="851" t="s">
        <v>83</v>
      </c>
      <c r="C55" s="846" t="s">
        <v>46</v>
      </c>
      <c r="D55" s="23"/>
      <c r="E55" s="23"/>
      <c r="F55" s="271"/>
      <c r="G55" s="1057">
        <v>6.5</v>
      </c>
      <c r="H55" s="165">
        <f t="shared" si="4"/>
        <v>195</v>
      </c>
      <c r="I55" s="269">
        <f>SUM(J55:L55)</f>
        <v>90</v>
      </c>
      <c r="J55" s="32">
        <v>45</v>
      </c>
      <c r="K55" s="33"/>
      <c r="L55" s="33">
        <v>45</v>
      </c>
      <c r="M55" s="118">
        <f t="shared" si="5"/>
        <v>105</v>
      </c>
      <c r="N55" s="69"/>
      <c r="O55" s="21"/>
      <c r="P55" s="1094"/>
    </row>
    <row r="56" spans="1:16" s="27" customFormat="1" ht="21" customHeight="1" x14ac:dyDescent="0.2">
      <c r="A56" s="890" t="s">
        <v>491</v>
      </c>
      <c r="B56" s="925" t="s">
        <v>407</v>
      </c>
      <c r="C56" s="891"/>
      <c r="D56" s="622"/>
      <c r="E56" s="622" t="s">
        <v>47</v>
      </c>
      <c r="F56" s="931"/>
      <c r="G56" s="1052">
        <v>2</v>
      </c>
      <c r="H56" s="940">
        <f t="shared" si="4"/>
        <v>60</v>
      </c>
      <c r="I56" s="888">
        <f>SUM(J56:L56)</f>
        <v>26</v>
      </c>
      <c r="J56" s="625"/>
      <c r="K56" s="626"/>
      <c r="L56" s="626">
        <v>26</v>
      </c>
      <c r="M56" s="287">
        <f t="shared" si="5"/>
        <v>34</v>
      </c>
      <c r="N56" s="940"/>
      <c r="O56" s="930"/>
      <c r="P56" s="1094"/>
    </row>
    <row r="57" spans="1:16" s="27" customFormat="1" ht="18.75" customHeight="1" thickBot="1" x14ac:dyDescent="0.25">
      <c r="A57" s="890" t="s">
        <v>492</v>
      </c>
      <c r="B57" s="874" t="s">
        <v>80</v>
      </c>
      <c r="C57" s="847" t="s">
        <v>47</v>
      </c>
      <c r="D57" s="29"/>
      <c r="E57" s="29"/>
      <c r="F57" s="875"/>
      <c r="G57" s="1057">
        <v>7.5</v>
      </c>
      <c r="H57" s="1065">
        <f t="shared" si="4"/>
        <v>225</v>
      </c>
      <c r="I57" s="628">
        <f>J57+K57+L57</f>
        <v>108</v>
      </c>
      <c r="J57" s="628">
        <v>56</v>
      </c>
      <c r="K57" s="628">
        <v>26</v>
      </c>
      <c r="L57" s="628">
        <v>26</v>
      </c>
      <c r="M57" s="292">
        <f t="shared" si="5"/>
        <v>117</v>
      </c>
      <c r="N57" s="1014"/>
      <c r="O57" s="124"/>
      <c r="P57" s="1094"/>
    </row>
    <row r="58" spans="1:16" s="27" customFormat="1" ht="20.100000000000001" customHeight="1" thickBot="1" x14ac:dyDescent="0.25">
      <c r="A58" s="2285" t="s">
        <v>422</v>
      </c>
      <c r="B58" s="2451"/>
      <c r="C58" s="211"/>
      <c r="D58" s="105"/>
      <c r="E58" s="105"/>
      <c r="F58" s="923"/>
      <c r="G58" s="1008">
        <f t="shared" ref="G58:M58" si="6">G38+G41+G42+G39+G48+G40+G52+G46+G53+G47+G49+G57+G43+G50+G51+G54+G55+G56+G45+G44</f>
        <v>84</v>
      </c>
      <c r="H58" s="1063">
        <f t="shared" si="6"/>
        <v>2520</v>
      </c>
      <c r="I58" s="202">
        <f t="shared" si="6"/>
        <v>1208</v>
      </c>
      <c r="J58" s="202">
        <f t="shared" si="6"/>
        <v>602</v>
      </c>
      <c r="K58" s="202">
        <f t="shared" si="6"/>
        <v>233</v>
      </c>
      <c r="L58" s="202">
        <f t="shared" si="6"/>
        <v>373</v>
      </c>
      <c r="M58" s="1064">
        <f t="shared" si="6"/>
        <v>1312</v>
      </c>
      <c r="N58" s="1015">
        <f>SUM(N38:N57)</f>
        <v>3</v>
      </c>
      <c r="O58" s="590">
        <f>SUM(O38:O57)</f>
        <v>0</v>
      </c>
      <c r="P58" s="1094"/>
    </row>
    <row r="59" spans="1:16" s="27" customFormat="1" ht="20.100000000000001" customHeight="1" thickBot="1" x14ac:dyDescent="0.25">
      <c r="A59" s="2416" t="s">
        <v>493</v>
      </c>
      <c r="B59" s="2417"/>
      <c r="C59" s="2417"/>
      <c r="D59" s="2417"/>
      <c r="E59" s="2417"/>
      <c r="F59" s="2417"/>
      <c r="G59" s="2417"/>
      <c r="H59" s="2283"/>
      <c r="I59" s="2283"/>
      <c r="J59" s="2283"/>
      <c r="K59" s="2283"/>
      <c r="L59" s="2283"/>
      <c r="M59" s="2283"/>
      <c r="N59" s="2417"/>
      <c r="O59" s="2417"/>
      <c r="P59" s="1094"/>
    </row>
    <row r="60" spans="1:16" s="27" customFormat="1" ht="20.100000000000001" customHeight="1" x14ac:dyDescent="0.3">
      <c r="A60" s="492" t="s">
        <v>168</v>
      </c>
      <c r="B60" s="852" t="s">
        <v>86</v>
      </c>
      <c r="C60" s="836"/>
      <c r="D60" s="82">
        <v>2</v>
      </c>
      <c r="E60" s="82"/>
      <c r="F60" s="1241"/>
      <c r="G60" s="1245">
        <v>3</v>
      </c>
      <c r="H60" s="408">
        <f>G60*30</f>
        <v>90</v>
      </c>
      <c r="I60" s="493"/>
      <c r="J60" s="493"/>
      <c r="K60" s="493"/>
      <c r="L60" s="493"/>
      <c r="M60" s="494"/>
      <c r="N60" s="907"/>
      <c r="O60" s="183"/>
      <c r="P60" s="1094" t="s">
        <v>523</v>
      </c>
    </row>
    <row r="61" spans="1:16" s="27" customFormat="1" ht="20.100000000000001" customHeight="1" x14ac:dyDescent="0.3">
      <c r="A61" s="1058" t="s">
        <v>169</v>
      </c>
      <c r="B61" s="853" t="s">
        <v>87</v>
      </c>
      <c r="C61" s="839"/>
      <c r="D61" s="40">
        <v>4</v>
      </c>
      <c r="E61" s="40"/>
      <c r="F61" s="1242"/>
      <c r="G61" s="1054">
        <v>4.5</v>
      </c>
      <c r="H61" s="165">
        <f>G61*30</f>
        <v>135</v>
      </c>
      <c r="I61" s="956"/>
      <c r="J61" s="956"/>
      <c r="K61" s="956"/>
      <c r="L61" s="956"/>
      <c r="M61" s="1060"/>
      <c r="N61" s="1061"/>
      <c r="O61" s="1062"/>
      <c r="P61" s="1094"/>
    </row>
    <row r="62" spans="1:16" s="27" customFormat="1" ht="20.100000000000001" customHeight="1" x14ac:dyDescent="0.3">
      <c r="A62" s="1058" t="s">
        <v>172</v>
      </c>
      <c r="B62" s="853" t="s">
        <v>87</v>
      </c>
      <c r="C62" s="842"/>
      <c r="D62" s="16">
        <v>6</v>
      </c>
      <c r="E62" s="16"/>
      <c r="F62" s="1243"/>
      <c r="G62" s="1246">
        <v>4.5</v>
      </c>
      <c r="H62" s="165">
        <f>G62*30</f>
        <v>135</v>
      </c>
      <c r="I62" s="58"/>
      <c r="J62" s="58"/>
      <c r="K62" s="58"/>
      <c r="L62" s="58"/>
      <c r="M62" s="495"/>
      <c r="N62" s="908"/>
      <c r="O62" s="187"/>
      <c r="P62" s="1094"/>
    </row>
    <row r="63" spans="1:16" s="27" customFormat="1" ht="20.100000000000001" customHeight="1" x14ac:dyDescent="0.3">
      <c r="A63" s="1058" t="s">
        <v>176</v>
      </c>
      <c r="B63" s="854" t="s">
        <v>88</v>
      </c>
      <c r="C63" s="842"/>
      <c r="D63" s="16">
        <v>8</v>
      </c>
      <c r="E63" s="16"/>
      <c r="F63" s="1243"/>
      <c r="G63" s="1246">
        <v>4.5</v>
      </c>
      <c r="H63" s="165">
        <f>G63*30</f>
        <v>135</v>
      </c>
      <c r="I63" s="58"/>
      <c r="J63" s="58"/>
      <c r="K63" s="58"/>
      <c r="L63" s="58"/>
      <c r="M63" s="495"/>
      <c r="N63" s="908"/>
      <c r="O63" s="187"/>
      <c r="P63" s="1094"/>
    </row>
    <row r="64" spans="1:16" s="27" customFormat="1" ht="20.100000000000001" customHeight="1" thickBot="1" x14ac:dyDescent="0.35">
      <c r="A64" s="1058" t="s">
        <v>177</v>
      </c>
      <c r="B64" s="855" t="s">
        <v>89</v>
      </c>
      <c r="C64" s="602"/>
      <c r="D64" s="235">
        <v>8</v>
      </c>
      <c r="E64" s="235"/>
      <c r="F64" s="1244"/>
      <c r="G64" s="999">
        <v>6</v>
      </c>
      <c r="H64" s="869">
        <f>G64*30</f>
        <v>180</v>
      </c>
      <c r="I64" s="235"/>
      <c r="J64" s="235"/>
      <c r="K64" s="235"/>
      <c r="L64" s="235"/>
      <c r="M64" s="499"/>
      <c r="N64" s="909"/>
      <c r="O64" s="910"/>
      <c r="P64" s="1094"/>
    </row>
    <row r="65" spans="1:16" s="27" customFormat="1" ht="20.100000000000001" customHeight="1" thickBot="1" x14ac:dyDescent="0.25">
      <c r="A65" s="2261" t="s">
        <v>495</v>
      </c>
      <c r="B65" s="2262"/>
      <c r="C65" s="2262"/>
      <c r="D65" s="2262"/>
      <c r="E65" s="2262"/>
      <c r="F65" s="2262"/>
      <c r="G65" s="2262"/>
      <c r="H65" s="2262"/>
      <c r="I65" s="2262"/>
      <c r="J65" s="2262"/>
      <c r="K65" s="2262"/>
      <c r="L65" s="2262"/>
      <c r="M65" s="2262"/>
      <c r="N65" s="2245"/>
      <c r="O65" s="2245"/>
      <c r="P65" s="1094"/>
    </row>
    <row r="66" spans="1:16" s="971" customFormat="1" ht="20.100000000000001" customHeight="1" thickBot="1" x14ac:dyDescent="0.25">
      <c r="A66" s="492" t="s">
        <v>494</v>
      </c>
      <c r="B66" s="857" t="s">
        <v>90</v>
      </c>
      <c r="C66" s="856">
        <v>8</v>
      </c>
      <c r="D66" s="95"/>
      <c r="E66" s="95"/>
      <c r="F66" s="1226"/>
      <c r="G66" s="1248">
        <v>1.5</v>
      </c>
      <c r="H66" s="2441" t="s">
        <v>134</v>
      </c>
      <c r="I66" s="2442"/>
      <c r="J66" s="2442"/>
      <c r="K66" s="2442"/>
      <c r="L66" s="2442"/>
      <c r="M66" s="2443"/>
      <c r="N66" s="912"/>
      <c r="O66" s="913"/>
      <c r="P66" s="1095"/>
    </row>
    <row r="67" spans="1:16" s="27" customFormat="1" ht="20.100000000000001" customHeight="1" thickBot="1" x14ac:dyDescent="0.25">
      <c r="A67" s="2242" t="s">
        <v>196</v>
      </c>
      <c r="B67" s="2444"/>
      <c r="C67" s="849"/>
      <c r="D67" s="90"/>
      <c r="E67" s="90"/>
      <c r="F67" s="1247"/>
      <c r="G67" s="1249">
        <f>G60+G62+G63+G64+G66+G61</f>
        <v>24</v>
      </c>
      <c r="H67" s="870">
        <f>G67*30</f>
        <v>720</v>
      </c>
      <c r="I67" s="2244"/>
      <c r="J67" s="2245"/>
      <c r="K67" s="2245"/>
      <c r="L67" s="2245"/>
      <c r="M67" s="2246"/>
      <c r="N67" s="915">
        <f>SUM(N60:N66)</f>
        <v>0</v>
      </c>
      <c r="O67" s="198">
        <f>SUM(O60:O66)</f>
        <v>0</v>
      </c>
      <c r="P67" s="1094"/>
    </row>
    <row r="68" spans="1:16" s="41" customFormat="1" ht="20.100000000000001" customHeight="1" thickBot="1" x14ac:dyDescent="0.25">
      <c r="A68" s="2445" t="s">
        <v>437</v>
      </c>
      <c r="B68" s="2446"/>
      <c r="C68" s="1076"/>
      <c r="D68" s="1077"/>
      <c r="E68" s="1078"/>
      <c r="F68" s="1184"/>
      <c r="G68" s="1190">
        <f t="shared" ref="G68:O68" si="7">G36+G58+G67</f>
        <v>179</v>
      </c>
      <c r="H68" s="1239">
        <f t="shared" si="7"/>
        <v>5370</v>
      </c>
      <c r="I68" s="1235">
        <f t="shared" si="7"/>
        <v>2342</v>
      </c>
      <c r="J68" s="1235">
        <f t="shared" si="7"/>
        <v>995</v>
      </c>
      <c r="K68" s="1235">
        <f t="shared" si="7"/>
        <v>347</v>
      </c>
      <c r="L68" s="1235">
        <f t="shared" si="7"/>
        <v>1000</v>
      </c>
      <c r="M68" s="1240">
        <f t="shared" si="7"/>
        <v>2308</v>
      </c>
      <c r="N68" s="1239">
        <f t="shared" si="7"/>
        <v>30</v>
      </c>
      <c r="O68" s="1235">
        <f t="shared" si="7"/>
        <v>24</v>
      </c>
      <c r="P68" s="229"/>
    </row>
    <row r="69" spans="1:16" s="27" customFormat="1" ht="20.100000000000001" customHeight="1" thickBot="1" x14ac:dyDescent="0.25">
      <c r="A69" s="2433" t="s">
        <v>223</v>
      </c>
      <c r="B69" s="2245"/>
      <c r="C69" s="2245"/>
      <c r="D69" s="2245"/>
      <c r="E69" s="2245"/>
      <c r="F69" s="2245"/>
      <c r="G69" s="2245"/>
      <c r="H69" s="2245"/>
      <c r="I69" s="2245"/>
      <c r="J69" s="2245"/>
      <c r="K69" s="2245"/>
      <c r="L69" s="2245"/>
      <c r="M69" s="2245"/>
      <c r="N69" s="2245"/>
      <c r="O69" s="2245"/>
      <c r="P69" s="1094"/>
    </row>
    <row r="70" spans="1:16" s="27" customFormat="1" ht="20.100000000000001" customHeight="1" thickBot="1" x14ac:dyDescent="0.25">
      <c r="A70" s="2433" t="s">
        <v>481</v>
      </c>
      <c r="B70" s="2245"/>
      <c r="C70" s="2245"/>
      <c r="D70" s="2245"/>
      <c r="E70" s="2245"/>
      <c r="F70" s="2245"/>
      <c r="G70" s="2245"/>
      <c r="H70" s="2245"/>
      <c r="I70" s="2245"/>
      <c r="J70" s="2245"/>
      <c r="K70" s="2245"/>
      <c r="L70" s="2245"/>
      <c r="M70" s="2245"/>
      <c r="N70" s="2245"/>
      <c r="O70" s="2245"/>
      <c r="P70" s="1094"/>
    </row>
    <row r="71" spans="1:16" s="27" customFormat="1" ht="20.100000000000001" customHeight="1" x14ac:dyDescent="0.2">
      <c r="A71" s="2423" t="s">
        <v>511</v>
      </c>
      <c r="B71" s="2434"/>
      <c r="C71" s="939"/>
      <c r="D71" s="282" t="s">
        <v>42</v>
      </c>
      <c r="E71" s="282"/>
      <c r="F71" s="885"/>
      <c r="G71" s="1047">
        <v>4</v>
      </c>
      <c r="H71" s="940">
        <f>G71*30</f>
        <v>120</v>
      </c>
      <c r="I71" s="888">
        <f>J71+K71+L71</f>
        <v>45</v>
      </c>
      <c r="J71" s="285">
        <v>30</v>
      </c>
      <c r="K71" s="286"/>
      <c r="L71" s="286">
        <v>15</v>
      </c>
      <c r="M71" s="287">
        <f>H71-I71</f>
        <v>75</v>
      </c>
      <c r="N71" s="87"/>
      <c r="O71" s="80"/>
      <c r="P71" s="1094"/>
    </row>
    <row r="72" spans="1:16" s="971" customFormat="1" ht="20.100000000000001" customHeight="1" x14ac:dyDescent="0.2">
      <c r="A72" s="2423" t="s">
        <v>512</v>
      </c>
      <c r="B72" s="2434"/>
      <c r="C72" s="939"/>
      <c r="D72" s="282" t="s">
        <v>42</v>
      </c>
      <c r="E72" s="282"/>
      <c r="F72" s="885"/>
      <c r="G72" s="1047">
        <v>3</v>
      </c>
      <c r="H72" s="940">
        <f t="shared" ref="H72:H79" si="8">G72*30</f>
        <v>90</v>
      </c>
      <c r="I72" s="888">
        <f t="shared" ref="I72:I79" si="9">J72+K72+L72</f>
        <v>30</v>
      </c>
      <c r="J72" s="285">
        <v>20</v>
      </c>
      <c r="K72" s="286"/>
      <c r="L72" s="286">
        <v>10</v>
      </c>
      <c r="M72" s="287">
        <f t="shared" ref="M72:M79" si="10">H72-I72</f>
        <v>60</v>
      </c>
      <c r="N72" s="87"/>
      <c r="O72" s="80"/>
      <c r="P72" s="1095"/>
    </row>
    <row r="73" spans="1:16" s="896" customFormat="1" ht="20.100000000000001" customHeight="1" x14ac:dyDescent="0.2">
      <c r="A73" s="2431" t="s">
        <v>400</v>
      </c>
      <c r="B73" s="2432"/>
      <c r="C73" s="966"/>
      <c r="D73" s="897">
        <v>4</v>
      </c>
      <c r="E73" s="897"/>
      <c r="F73" s="1002"/>
      <c r="G73" s="1047">
        <v>3</v>
      </c>
      <c r="H73" s="940">
        <f t="shared" si="8"/>
        <v>90</v>
      </c>
      <c r="I73" s="888">
        <f t="shared" si="9"/>
        <v>36</v>
      </c>
      <c r="J73" s="285">
        <v>18</v>
      </c>
      <c r="K73" s="286"/>
      <c r="L73" s="286">
        <v>18</v>
      </c>
      <c r="M73" s="287">
        <f t="shared" si="10"/>
        <v>54</v>
      </c>
      <c r="N73" s="967"/>
      <c r="O73" s="968"/>
      <c r="P73" s="229"/>
    </row>
    <row r="74" spans="1:16" s="896" customFormat="1" ht="20.100000000000001" customHeight="1" x14ac:dyDescent="0.2">
      <c r="A74" s="2431" t="s">
        <v>387</v>
      </c>
      <c r="B74" s="2432"/>
      <c r="C74" s="966"/>
      <c r="D74" s="897">
        <v>5</v>
      </c>
      <c r="E74" s="897"/>
      <c r="F74" s="1002"/>
      <c r="G74" s="984">
        <v>3</v>
      </c>
      <c r="H74" s="1019">
        <f t="shared" si="8"/>
        <v>90</v>
      </c>
      <c r="I74" s="1282">
        <f t="shared" si="9"/>
        <v>30</v>
      </c>
      <c r="J74" s="1283">
        <v>20</v>
      </c>
      <c r="K74" s="950"/>
      <c r="L74" s="950">
        <v>10</v>
      </c>
      <c r="M74" s="1284">
        <f t="shared" si="10"/>
        <v>60</v>
      </c>
      <c r="N74" s="967"/>
      <c r="O74" s="968"/>
      <c r="P74" s="229"/>
    </row>
    <row r="75" spans="1:16" s="896" customFormat="1" ht="20.100000000000001" customHeight="1" x14ac:dyDescent="0.2">
      <c r="A75" s="2431" t="s">
        <v>473</v>
      </c>
      <c r="B75" s="2432"/>
      <c r="C75" s="1281" t="s">
        <v>45</v>
      </c>
      <c r="D75" s="622"/>
      <c r="E75" s="622"/>
      <c r="F75" s="1007"/>
      <c r="G75" s="1042">
        <v>4</v>
      </c>
      <c r="H75" s="944">
        <f>G75*30</f>
        <v>120</v>
      </c>
      <c r="I75" s="293">
        <f>J75+K75+L75</f>
        <v>54</v>
      </c>
      <c r="J75" s="626">
        <v>36</v>
      </c>
      <c r="K75" s="626">
        <v>9</v>
      </c>
      <c r="L75" s="626">
        <v>9</v>
      </c>
      <c r="M75" s="838">
        <f>H75-I75</f>
        <v>66</v>
      </c>
      <c r="N75" s="879"/>
      <c r="O75" s="837"/>
      <c r="P75" s="229"/>
    </row>
    <row r="76" spans="1:16" s="896" customFormat="1" ht="20.100000000000001" customHeight="1" x14ac:dyDescent="0.2">
      <c r="A76" s="2431" t="s">
        <v>474</v>
      </c>
      <c r="B76" s="2432"/>
      <c r="C76" s="966"/>
      <c r="D76" s="897">
        <v>6</v>
      </c>
      <c r="E76" s="897"/>
      <c r="F76" s="1002"/>
      <c r="G76" s="1047">
        <v>3</v>
      </c>
      <c r="H76" s="940">
        <f t="shared" si="8"/>
        <v>90</v>
      </c>
      <c r="I76" s="888">
        <f t="shared" si="9"/>
        <v>36</v>
      </c>
      <c r="J76" s="285">
        <v>18</v>
      </c>
      <c r="K76" s="286"/>
      <c r="L76" s="286">
        <v>18</v>
      </c>
      <c r="M76" s="287">
        <f t="shared" si="10"/>
        <v>54</v>
      </c>
      <c r="N76" s="967"/>
      <c r="O76" s="968"/>
      <c r="P76" s="229"/>
    </row>
    <row r="77" spans="1:16" s="896" customFormat="1" ht="20.100000000000001" customHeight="1" x14ac:dyDescent="0.2">
      <c r="A77" s="2435" t="s">
        <v>475</v>
      </c>
      <c r="B77" s="2436"/>
      <c r="C77" s="954"/>
      <c r="D77" s="955">
        <v>7</v>
      </c>
      <c r="E77" s="955"/>
      <c r="F77" s="1284"/>
      <c r="G77" s="984">
        <v>3</v>
      </c>
      <c r="H77" s="1019">
        <f>G77*30</f>
        <v>90</v>
      </c>
      <c r="I77" s="1282">
        <f>J77+K77+L77</f>
        <v>45</v>
      </c>
      <c r="J77" s="1283">
        <v>30</v>
      </c>
      <c r="K77" s="950"/>
      <c r="L77" s="950">
        <v>15</v>
      </c>
      <c r="M77" s="1284">
        <f>H77-I77</f>
        <v>45</v>
      </c>
      <c r="N77" s="87"/>
      <c r="O77" s="80"/>
      <c r="P77" s="229"/>
    </row>
    <row r="78" spans="1:16" s="896" customFormat="1" ht="20.100000000000001" customHeight="1" x14ac:dyDescent="0.2">
      <c r="A78" s="2435" t="s">
        <v>476</v>
      </c>
      <c r="B78" s="2436"/>
      <c r="C78" s="942"/>
      <c r="D78" s="40">
        <v>7</v>
      </c>
      <c r="E78" s="40"/>
      <c r="F78" s="1003"/>
      <c r="G78" s="991">
        <v>3</v>
      </c>
      <c r="H78" s="940">
        <f>G78*30</f>
        <v>90</v>
      </c>
      <c r="I78" s="1285">
        <f>J78+K78+L78</f>
        <v>30</v>
      </c>
      <c r="J78" s="625">
        <v>20</v>
      </c>
      <c r="K78" s="626"/>
      <c r="L78" s="626">
        <v>10</v>
      </c>
      <c r="M78" s="1286">
        <f>H78-I78</f>
        <v>60</v>
      </c>
      <c r="N78" s="926"/>
      <c r="O78" s="624"/>
      <c r="P78" s="229"/>
    </row>
    <row r="79" spans="1:16" s="971" customFormat="1" ht="19.5" customHeight="1" thickBot="1" x14ac:dyDescent="0.25">
      <c r="A79" s="2435" t="s">
        <v>401</v>
      </c>
      <c r="B79" s="2436"/>
      <c r="C79" s="942"/>
      <c r="D79" s="40">
        <v>8</v>
      </c>
      <c r="E79" s="40"/>
      <c r="F79" s="1003"/>
      <c r="G79" s="1047">
        <v>3</v>
      </c>
      <c r="H79" s="940">
        <f t="shared" si="8"/>
        <v>90</v>
      </c>
      <c r="I79" s="888">
        <f t="shared" si="9"/>
        <v>26</v>
      </c>
      <c r="J79" s="285">
        <v>13</v>
      </c>
      <c r="K79" s="286"/>
      <c r="L79" s="286">
        <v>13</v>
      </c>
      <c r="M79" s="287">
        <f t="shared" si="10"/>
        <v>64</v>
      </c>
      <c r="N79" s="926"/>
      <c r="O79" s="624"/>
      <c r="P79" s="1095"/>
    </row>
    <row r="80" spans="1:16" s="896" customFormat="1" ht="20.100000000000001" customHeight="1" thickBot="1" x14ac:dyDescent="0.25">
      <c r="A80" s="2437" t="s">
        <v>386</v>
      </c>
      <c r="B80" s="2438"/>
      <c r="C80" s="1091"/>
      <c r="D80" s="1092"/>
      <c r="E80" s="1092"/>
      <c r="F80" s="1093"/>
      <c r="G80" s="1004">
        <f t="shared" ref="G80:M80" si="11">SUM(G71:G79)</f>
        <v>29</v>
      </c>
      <c r="H80" s="973">
        <f t="shared" si="11"/>
        <v>870</v>
      </c>
      <c r="I80" s="894">
        <f t="shared" si="11"/>
        <v>332</v>
      </c>
      <c r="J80" s="894">
        <f t="shared" si="11"/>
        <v>205</v>
      </c>
      <c r="K80" s="894">
        <f t="shared" si="11"/>
        <v>9</v>
      </c>
      <c r="L80" s="894">
        <f t="shared" si="11"/>
        <v>118</v>
      </c>
      <c r="M80" s="894">
        <f t="shared" si="11"/>
        <v>538</v>
      </c>
      <c r="N80" s="904">
        <f>SUM(N72:N79)</f>
        <v>0</v>
      </c>
      <c r="O80" s="895">
        <f>SUM(O71:O79)</f>
        <v>0</v>
      </c>
      <c r="P80" s="229"/>
    </row>
    <row r="81" spans="1:16" s="896" customFormat="1" ht="20.100000000000001" customHeight="1" thickBot="1" x14ac:dyDescent="0.25">
      <c r="A81" s="2439" t="s">
        <v>410</v>
      </c>
      <c r="B81" s="2440"/>
      <c r="C81" s="2440"/>
      <c r="D81" s="2440"/>
      <c r="E81" s="2440"/>
      <c r="F81" s="2440"/>
      <c r="G81" s="2440"/>
      <c r="H81" s="2440"/>
      <c r="I81" s="2440"/>
      <c r="J81" s="2440"/>
      <c r="K81" s="2440"/>
      <c r="L81" s="2440"/>
      <c r="M81" s="2440"/>
      <c r="N81" s="2440"/>
      <c r="O81" s="2440"/>
      <c r="P81" s="229"/>
    </row>
    <row r="82" spans="1:16" s="27" customFormat="1" ht="20.100000000000001" customHeight="1" x14ac:dyDescent="0.2">
      <c r="A82" s="141" t="s">
        <v>303</v>
      </c>
      <c r="B82" s="1316" t="s">
        <v>64</v>
      </c>
      <c r="C82" s="934"/>
      <c r="D82" s="59">
        <v>3</v>
      </c>
      <c r="E82" s="59"/>
      <c r="F82" s="859"/>
      <c r="G82" s="984">
        <v>4</v>
      </c>
      <c r="H82" s="862">
        <f>G82*30</f>
        <v>120</v>
      </c>
      <c r="I82" s="107">
        <f>J82+K82+L82</f>
        <v>60</v>
      </c>
      <c r="J82" s="57">
        <v>30</v>
      </c>
      <c r="K82" s="59"/>
      <c r="L82" s="59">
        <v>30</v>
      </c>
      <c r="M82" s="114">
        <f>H82-I82</f>
        <v>60</v>
      </c>
      <c r="N82" s="87"/>
      <c r="O82" s="80"/>
      <c r="P82" s="1094"/>
    </row>
    <row r="83" spans="1:16" s="971" customFormat="1" ht="20.100000000000001" customHeight="1" x14ac:dyDescent="0.2">
      <c r="A83" s="205" t="s">
        <v>305</v>
      </c>
      <c r="B83" s="1298" t="s">
        <v>206</v>
      </c>
      <c r="C83" s="1281" t="s">
        <v>45</v>
      </c>
      <c r="D83" s="622"/>
      <c r="E83" s="622"/>
      <c r="F83" s="1007"/>
      <c r="G83" s="1042">
        <v>4</v>
      </c>
      <c r="H83" s="944">
        <f>G83*30</f>
        <v>120</v>
      </c>
      <c r="I83" s="293">
        <f>J83+K83+L83</f>
        <v>54</v>
      </c>
      <c r="J83" s="626">
        <v>36</v>
      </c>
      <c r="K83" s="626">
        <v>9</v>
      </c>
      <c r="L83" s="626">
        <v>9</v>
      </c>
      <c r="M83" s="838">
        <f>H83-I83</f>
        <v>66</v>
      </c>
      <c r="N83" s="879"/>
      <c r="O83" s="837"/>
      <c r="P83" s="1095"/>
    </row>
    <row r="84" spans="1:16" s="971" customFormat="1" ht="20.100000000000001" customHeight="1" x14ac:dyDescent="0.2">
      <c r="A84" s="205" t="s">
        <v>307</v>
      </c>
      <c r="B84" s="1287" t="s">
        <v>108</v>
      </c>
      <c r="C84" s="954"/>
      <c r="D84" s="955">
        <v>7</v>
      </c>
      <c r="E84" s="955"/>
      <c r="F84" s="1284"/>
      <c r="G84" s="984">
        <v>3</v>
      </c>
      <c r="H84" s="1019">
        <f>G84*30</f>
        <v>90</v>
      </c>
      <c r="I84" s="1282">
        <f>J84+K84+L84</f>
        <v>45</v>
      </c>
      <c r="J84" s="1283">
        <v>30</v>
      </c>
      <c r="K84" s="950"/>
      <c r="L84" s="950">
        <v>15</v>
      </c>
      <c r="M84" s="1284">
        <f>H84-I84</f>
        <v>45</v>
      </c>
      <c r="N84" s="87"/>
      <c r="O84" s="80"/>
      <c r="P84" s="1095"/>
    </row>
    <row r="85" spans="1:16" s="896" customFormat="1" ht="20.100000000000001" customHeight="1" x14ac:dyDescent="0.2">
      <c r="A85" s="205" t="s">
        <v>309</v>
      </c>
      <c r="B85" s="851" t="s">
        <v>33</v>
      </c>
      <c r="C85" s="209"/>
      <c r="D85" s="30">
        <v>3</v>
      </c>
      <c r="E85" s="30"/>
      <c r="F85" s="1086"/>
      <c r="G85" s="991">
        <v>3</v>
      </c>
      <c r="H85" s="940">
        <f t="shared" ref="H85:H90" si="12">G85*30</f>
        <v>90</v>
      </c>
      <c r="I85" s="1285">
        <f t="shared" ref="I85:I90" si="13">J85+K85+L85</f>
        <v>36</v>
      </c>
      <c r="J85" s="625">
        <v>18</v>
      </c>
      <c r="K85" s="626"/>
      <c r="L85" s="626">
        <v>18</v>
      </c>
      <c r="M85" s="1286">
        <f t="shared" ref="M85:M90" si="14">H85-I85</f>
        <v>54</v>
      </c>
      <c r="N85" s="1279"/>
      <c r="O85" s="1280"/>
      <c r="P85" s="229"/>
    </row>
    <row r="86" spans="1:16" s="896" customFormat="1" ht="20.100000000000001" customHeight="1" x14ac:dyDescent="0.2">
      <c r="A86" s="936"/>
      <c r="B86" s="843" t="s">
        <v>33</v>
      </c>
      <c r="C86" s="166"/>
      <c r="D86" s="21">
        <v>4</v>
      </c>
      <c r="E86" s="21"/>
      <c r="F86" s="977"/>
      <c r="G86" s="1047">
        <v>3</v>
      </c>
      <c r="H86" s="940">
        <f t="shared" si="12"/>
        <v>90</v>
      </c>
      <c r="I86" s="888">
        <f t="shared" si="13"/>
        <v>30</v>
      </c>
      <c r="J86" s="285">
        <v>20</v>
      </c>
      <c r="K86" s="286"/>
      <c r="L86" s="286">
        <v>10</v>
      </c>
      <c r="M86" s="287">
        <f t="shared" si="14"/>
        <v>60</v>
      </c>
      <c r="N86" s="967"/>
      <c r="O86" s="968"/>
      <c r="P86" s="229"/>
    </row>
    <row r="87" spans="1:16" s="896" customFormat="1" ht="20.100000000000001" customHeight="1" x14ac:dyDescent="0.2">
      <c r="A87" s="936"/>
      <c r="B87" s="843" t="s">
        <v>33</v>
      </c>
      <c r="C87" s="166"/>
      <c r="D87" s="21">
        <v>5</v>
      </c>
      <c r="E87" s="21"/>
      <c r="F87" s="977"/>
      <c r="G87" s="1047">
        <v>3</v>
      </c>
      <c r="H87" s="940">
        <f t="shared" si="12"/>
        <v>90</v>
      </c>
      <c r="I87" s="888">
        <f t="shared" si="13"/>
        <v>36</v>
      </c>
      <c r="J87" s="285">
        <v>18</v>
      </c>
      <c r="K87" s="286"/>
      <c r="L87" s="286">
        <v>18</v>
      </c>
      <c r="M87" s="287">
        <f t="shared" si="14"/>
        <v>54</v>
      </c>
      <c r="N87" s="967"/>
      <c r="O87" s="968"/>
      <c r="P87" s="229"/>
    </row>
    <row r="88" spans="1:16" s="896" customFormat="1" ht="20.100000000000001" customHeight="1" x14ac:dyDescent="0.2">
      <c r="A88" s="936"/>
      <c r="B88" s="843" t="s">
        <v>33</v>
      </c>
      <c r="C88" s="166"/>
      <c r="D88" s="21">
        <v>6</v>
      </c>
      <c r="E88" s="21"/>
      <c r="F88" s="977"/>
      <c r="G88" s="1047">
        <v>3</v>
      </c>
      <c r="H88" s="940">
        <f t="shared" si="12"/>
        <v>90</v>
      </c>
      <c r="I88" s="888">
        <f t="shared" si="13"/>
        <v>30</v>
      </c>
      <c r="J88" s="285">
        <v>20</v>
      </c>
      <c r="K88" s="286"/>
      <c r="L88" s="286">
        <v>10</v>
      </c>
      <c r="M88" s="287">
        <f t="shared" si="14"/>
        <v>60</v>
      </c>
      <c r="N88" s="926"/>
      <c r="O88" s="624"/>
      <c r="P88" s="229"/>
    </row>
    <row r="89" spans="1:16" s="896" customFormat="1" ht="20.100000000000001" customHeight="1" x14ac:dyDescent="0.2">
      <c r="A89" s="936"/>
      <c r="B89" s="843" t="s">
        <v>33</v>
      </c>
      <c r="C89" s="166"/>
      <c r="D89" s="21">
        <v>7</v>
      </c>
      <c r="E89" s="21"/>
      <c r="F89" s="977"/>
      <c r="G89" s="1050">
        <v>3</v>
      </c>
      <c r="H89" s="926">
        <f t="shared" si="12"/>
        <v>90</v>
      </c>
      <c r="I89" s="276">
        <f t="shared" si="13"/>
        <v>45</v>
      </c>
      <c r="J89" s="40">
        <v>30</v>
      </c>
      <c r="K89" s="40"/>
      <c r="L89" s="40">
        <v>15</v>
      </c>
      <c r="M89" s="252">
        <f t="shared" si="14"/>
        <v>45</v>
      </c>
      <c r="N89" s="941"/>
      <c r="O89" s="624"/>
      <c r="P89" s="229"/>
    </row>
    <row r="90" spans="1:16" s="896" customFormat="1" ht="20.100000000000001" customHeight="1" thickBot="1" x14ac:dyDescent="0.25">
      <c r="A90" s="936"/>
      <c r="B90" s="843" t="s">
        <v>33</v>
      </c>
      <c r="C90" s="166"/>
      <c r="D90" s="21">
        <v>8</v>
      </c>
      <c r="E90" s="21"/>
      <c r="F90" s="977"/>
      <c r="G90" s="1047">
        <v>3</v>
      </c>
      <c r="H90" s="940">
        <f t="shared" si="12"/>
        <v>90</v>
      </c>
      <c r="I90" s="888">
        <f t="shared" si="13"/>
        <v>26</v>
      </c>
      <c r="J90" s="285">
        <v>13</v>
      </c>
      <c r="K90" s="286"/>
      <c r="L90" s="286">
        <v>13</v>
      </c>
      <c r="M90" s="287">
        <f t="shared" si="14"/>
        <v>64</v>
      </c>
      <c r="N90" s="926"/>
      <c r="O90" s="624"/>
      <c r="P90" s="229"/>
    </row>
    <row r="91" spans="1:16" s="971" customFormat="1" ht="19.5" thickBot="1" x14ac:dyDescent="0.25">
      <c r="A91" s="2427" t="s">
        <v>411</v>
      </c>
      <c r="B91" s="2428"/>
      <c r="C91" s="2428"/>
      <c r="D91" s="2428"/>
      <c r="E91" s="2428"/>
      <c r="F91" s="2428"/>
      <c r="G91" s="2428"/>
      <c r="H91" s="2428"/>
      <c r="I91" s="2428"/>
      <c r="J91" s="2428"/>
      <c r="K91" s="2428"/>
      <c r="L91" s="2428"/>
      <c r="M91" s="2428"/>
      <c r="N91" s="2428"/>
      <c r="O91" s="2428"/>
      <c r="P91" s="1095"/>
    </row>
    <row r="92" spans="1:16" s="27" customFormat="1" ht="20.100000000000001" customHeight="1" x14ac:dyDescent="0.2">
      <c r="A92" s="141" t="s">
        <v>310</v>
      </c>
      <c r="B92" s="1316" t="s">
        <v>273</v>
      </c>
      <c r="C92" s="934"/>
      <c r="D92" s="59">
        <v>3</v>
      </c>
      <c r="E92" s="59"/>
      <c r="F92" s="859"/>
      <c r="G92" s="984">
        <v>4</v>
      </c>
      <c r="H92" s="862">
        <f>G92*30</f>
        <v>120</v>
      </c>
      <c r="I92" s="107">
        <f>J92+K92+L92</f>
        <v>60</v>
      </c>
      <c r="J92" s="57">
        <v>30</v>
      </c>
      <c r="K92" s="59"/>
      <c r="L92" s="59">
        <v>30</v>
      </c>
      <c r="M92" s="114">
        <f>H92-I92</f>
        <v>60</v>
      </c>
      <c r="N92" s="87"/>
      <c r="O92" s="80"/>
      <c r="P92" s="1094"/>
    </row>
    <row r="93" spans="1:16" s="41" customFormat="1" ht="20.100000000000001" customHeight="1" x14ac:dyDescent="0.2">
      <c r="A93" s="141" t="s">
        <v>318</v>
      </c>
      <c r="B93" s="1268" t="s">
        <v>478</v>
      </c>
      <c r="C93" s="1029" t="s">
        <v>45</v>
      </c>
      <c r="D93" s="1288"/>
      <c r="E93" s="55"/>
      <c r="F93" s="1289"/>
      <c r="G93" s="1042">
        <v>4</v>
      </c>
      <c r="H93" s="944">
        <f>G93*30</f>
        <v>120</v>
      </c>
      <c r="I93" s="293">
        <f>J93+K93+L93</f>
        <v>54</v>
      </c>
      <c r="J93" s="626">
        <v>36</v>
      </c>
      <c r="K93" s="626">
        <v>9</v>
      </c>
      <c r="L93" s="626">
        <v>9</v>
      </c>
      <c r="M93" s="838">
        <f>H93-I93</f>
        <v>66</v>
      </c>
      <c r="N93" s="879"/>
      <c r="O93" s="837"/>
      <c r="P93" s="229"/>
    </row>
    <row r="94" spans="1:16" s="41" customFormat="1" ht="20.100000000000001" customHeight="1" x14ac:dyDescent="0.2">
      <c r="A94" s="141" t="s">
        <v>319</v>
      </c>
      <c r="B94" s="1287" t="s">
        <v>477</v>
      </c>
      <c r="C94" s="1029"/>
      <c r="D94" s="1010" t="s">
        <v>46</v>
      </c>
      <c r="E94" s="55"/>
      <c r="F94" s="1290"/>
      <c r="G94" s="984">
        <v>3</v>
      </c>
      <c r="H94" s="1019">
        <f>G94*30</f>
        <v>90</v>
      </c>
      <c r="I94" s="1282">
        <f>J94+K94+L94</f>
        <v>45</v>
      </c>
      <c r="J94" s="1283">
        <v>30</v>
      </c>
      <c r="K94" s="950"/>
      <c r="L94" s="950">
        <v>15</v>
      </c>
      <c r="M94" s="1284">
        <f>H94-I94</f>
        <v>45</v>
      </c>
      <c r="N94" s="87"/>
      <c r="O94" s="80"/>
      <c r="P94" s="229"/>
    </row>
    <row r="95" spans="1:16" s="1080" customFormat="1" ht="20.100000000000001" customHeight="1" x14ac:dyDescent="0.2">
      <c r="A95" s="141" t="s">
        <v>320</v>
      </c>
      <c r="B95" s="1229" t="s">
        <v>53</v>
      </c>
      <c r="C95" s="1081"/>
      <c r="D95" s="358">
        <v>3</v>
      </c>
      <c r="E95" s="358"/>
      <c r="F95" s="1251"/>
      <c r="G95" s="991">
        <v>3</v>
      </c>
      <c r="H95" s="944">
        <f t="shared" ref="H95:H100" si="15">G95*30</f>
        <v>90</v>
      </c>
      <c r="I95" s="293">
        <f t="shared" ref="I95:I100" si="16">J95+K95+L95</f>
        <v>30</v>
      </c>
      <c r="J95" s="267">
        <v>20</v>
      </c>
      <c r="K95" s="325"/>
      <c r="L95" s="325">
        <v>10</v>
      </c>
      <c r="M95" s="838">
        <f t="shared" ref="M95:M100" si="17">H95-I95</f>
        <v>60</v>
      </c>
      <c r="N95" s="926"/>
      <c r="O95" s="624"/>
      <c r="P95" s="229"/>
    </row>
    <row r="96" spans="1:16" s="1080" customFormat="1" ht="20.100000000000001" customHeight="1" x14ac:dyDescent="0.3">
      <c r="A96" s="141" t="s">
        <v>322</v>
      </c>
      <c r="B96" s="1229" t="s">
        <v>62</v>
      </c>
      <c r="C96" s="1082"/>
      <c r="D96" s="1252">
        <v>4</v>
      </c>
      <c r="E96" s="1252"/>
      <c r="F96" s="1253"/>
      <c r="G96" s="991">
        <v>3</v>
      </c>
      <c r="H96" s="944">
        <f t="shared" si="15"/>
        <v>90</v>
      </c>
      <c r="I96" s="293">
        <f t="shared" si="16"/>
        <v>36</v>
      </c>
      <c r="J96" s="267">
        <v>18</v>
      </c>
      <c r="K96" s="325"/>
      <c r="L96" s="325">
        <v>18</v>
      </c>
      <c r="M96" s="838">
        <f t="shared" si="17"/>
        <v>54</v>
      </c>
      <c r="N96" s="1254"/>
      <c r="O96" s="1252"/>
      <c r="P96" s="229"/>
    </row>
    <row r="97" spans="1:16" s="1080" customFormat="1" ht="20.100000000000001" customHeight="1" x14ac:dyDescent="0.3">
      <c r="A97" s="141" t="s">
        <v>323</v>
      </c>
      <c r="B97" s="1000" t="s">
        <v>249</v>
      </c>
      <c r="C97" s="1083"/>
      <c r="D97" s="1252">
        <v>5</v>
      </c>
      <c r="E97" s="1252"/>
      <c r="F97" s="1255"/>
      <c r="G97" s="991">
        <v>3</v>
      </c>
      <c r="H97" s="944">
        <f t="shared" si="15"/>
        <v>90</v>
      </c>
      <c r="I97" s="293">
        <f t="shared" si="16"/>
        <v>30</v>
      </c>
      <c r="J97" s="267">
        <v>20</v>
      </c>
      <c r="K97" s="325"/>
      <c r="L97" s="325">
        <v>10</v>
      </c>
      <c r="M97" s="838">
        <f t="shared" si="17"/>
        <v>60</v>
      </c>
      <c r="N97" s="1256"/>
      <c r="O97" s="1257"/>
      <c r="P97" s="229"/>
    </row>
    <row r="98" spans="1:16" s="20" customFormat="1" ht="20.100000000000001" customHeight="1" x14ac:dyDescent="0.3">
      <c r="A98" s="141" t="s">
        <v>325</v>
      </c>
      <c r="B98" s="1001" t="s">
        <v>54</v>
      </c>
      <c r="C98" s="957"/>
      <c r="D98" s="898">
        <v>6</v>
      </c>
      <c r="E98" s="898"/>
      <c r="F98" s="959"/>
      <c r="G98" s="991">
        <v>3</v>
      </c>
      <c r="H98" s="944">
        <f t="shared" si="15"/>
        <v>90</v>
      </c>
      <c r="I98" s="293">
        <f t="shared" si="16"/>
        <v>36</v>
      </c>
      <c r="J98" s="267">
        <v>18</v>
      </c>
      <c r="K98" s="325"/>
      <c r="L98" s="325">
        <v>18</v>
      </c>
      <c r="M98" s="838">
        <f t="shared" si="17"/>
        <v>54</v>
      </c>
      <c r="N98" s="976"/>
      <c r="O98" s="958"/>
      <c r="P98" s="229"/>
    </row>
    <row r="99" spans="1:16" s="1080" customFormat="1" ht="20.100000000000001" customHeight="1" x14ac:dyDescent="0.3">
      <c r="A99" s="141" t="s">
        <v>326</v>
      </c>
      <c r="B99" s="1001" t="s">
        <v>321</v>
      </c>
      <c r="C99" s="1084"/>
      <c r="D99" s="58">
        <v>7</v>
      </c>
      <c r="E99" s="58"/>
      <c r="F99" s="1258"/>
      <c r="G99" s="991">
        <v>3</v>
      </c>
      <c r="H99" s="944">
        <f t="shared" si="15"/>
        <v>90</v>
      </c>
      <c r="I99" s="293">
        <f t="shared" si="16"/>
        <v>30</v>
      </c>
      <c r="J99" s="267">
        <v>20</v>
      </c>
      <c r="K99" s="325"/>
      <c r="L99" s="325">
        <v>10</v>
      </c>
      <c r="M99" s="838">
        <f t="shared" si="17"/>
        <v>60</v>
      </c>
      <c r="N99" s="1256"/>
      <c r="O99" s="1257"/>
      <c r="P99" s="229"/>
    </row>
    <row r="100" spans="1:16" s="1080" customFormat="1" ht="20.100000000000001" customHeight="1" thickBot="1" x14ac:dyDescent="0.25">
      <c r="A100" s="141" t="s">
        <v>327</v>
      </c>
      <c r="B100" s="960" t="s">
        <v>398</v>
      </c>
      <c r="C100" s="1085"/>
      <c r="D100" s="58">
        <v>8</v>
      </c>
      <c r="E100" s="578"/>
      <c r="F100" s="1259"/>
      <c r="G100" s="991">
        <v>3</v>
      </c>
      <c r="H100" s="944">
        <f t="shared" si="15"/>
        <v>90</v>
      </c>
      <c r="I100" s="293">
        <f t="shared" si="16"/>
        <v>26</v>
      </c>
      <c r="J100" s="267">
        <v>20</v>
      </c>
      <c r="K100" s="325"/>
      <c r="L100" s="325">
        <v>6</v>
      </c>
      <c r="M100" s="838">
        <f t="shared" si="17"/>
        <v>64</v>
      </c>
      <c r="N100" s="1260"/>
      <c r="O100" s="1261"/>
      <c r="P100" s="229"/>
    </row>
    <row r="101" spans="1:16" s="1080" customFormat="1" ht="20.100000000000001" customHeight="1" thickBot="1" x14ac:dyDescent="0.25">
      <c r="A101" s="2416" t="s">
        <v>483</v>
      </c>
      <c r="B101" s="2417"/>
      <c r="C101" s="2417"/>
      <c r="D101" s="2417"/>
      <c r="E101" s="2417"/>
      <c r="F101" s="2417"/>
      <c r="G101" s="2417"/>
      <c r="H101" s="2417"/>
      <c r="I101" s="2417"/>
      <c r="J101" s="2417"/>
      <c r="K101" s="2417"/>
      <c r="L101" s="2417"/>
      <c r="M101" s="2417"/>
      <c r="N101" s="2417"/>
      <c r="O101" s="2417"/>
      <c r="P101" s="229"/>
    </row>
    <row r="102" spans="1:16" s="27" customFormat="1" ht="21" customHeight="1" x14ac:dyDescent="0.2">
      <c r="A102" s="2418" t="s">
        <v>395</v>
      </c>
      <c r="B102" s="2419"/>
      <c r="C102" s="934"/>
      <c r="D102" s="59">
        <v>3</v>
      </c>
      <c r="E102" s="59"/>
      <c r="F102" s="859"/>
      <c r="G102" s="984">
        <v>5</v>
      </c>
      <c r="H102" s="862">
        <f t="shared" ref="H102:H107" si="18">G102*30</f>
        <v>150</v>
      </c>
      <c r="I102" s="107">
        <f>J102+K102+L102</f>
        <v>60</v>
      </c>
      <c r="J102" s="57">
        <v>30</v>
      </c>
      <c r="K102" s="59"/>
      <c r="L102" s="59">
        <v>30</v>
      </c>
      <c r="M102" s="114">
        <f t="shared" ref="M102:M107" si="19">H102-I102</f>
        <v>90</v>
      </c>
      <c r="N102" s="87"/>
      <c r="O102" s="80"/>
      <c r="P102" s="1094"/>
    </row>
    <row r="103" spans="1:16" s="27" customFormat="1" ht="20.100000000000001" customHeight="1" x14ac:dyDescent="0.2">
      <c r="A103" s="2265" t="s">
        <v>400</v>
      </c>
      <c r="B103" s="2420"/>
      <c r="C103" s="515"/>
      <c r="D103" s="881" t="s">
        <v>43</v>
      </c>
      <c r="E103" s="1021"/>
      <c r="F103" s="1022"/>
      <c r="G103" s="1042">
        <v>5.5</v>
      </c>
      <c r="H103" s="926">
        <f>G103*30</f>
        <v>165</v>
      </c>
      <c r="I103" s="293">
        <f>J103+K103+L103</f>
        <v>72</v>
      </c>
      <c r="J103" s="267">
        <v>36</v>
      </c>
      <c r="K103" s="325"/>
      <c r="L103" s="325">
        <v>36</v>
      </c>
      <c r="M103" s="838">
        <f>H103-I103</f>
        <v>93</v>
      </c>
      <c r="N103" s="1024"/>
      <c r="O103" s="513"/>
      <c r="P103" s="1094"/>
    </row>
    <row r="104" spans="1:16" s="27" customFormat="1" ht="20.100000000000001" customHeight="1" x14ac:dyDescent="0.2">
      <c r="A104" s="2265" t="s">
        <v>387</v>
      </c>
      <c r="B104" s="2420"/>
      <c r="C104" s="516"/>
      <c r="D104" s="55" t="s">
        <v>44</v>
      </c>
      <c r="E104" s="511"/>
      <c r="F104" s="1009"/>
      <c r="G104" s="1043">
        <v>5</v>
      </c>
      <c r="H104" s="165">
        <f t="shared" si="18"/>
        <v>150</v>
      </c>
      <c r="I104" s="107">
        <f>J104+K104+L104</f>
        <v>60</v>
      </c>
      <c r="J104" s="57">
        <v>30</v>
      </c>
      <c r="K104" s="59"/>
      <c r="L104" s="59">
        <v>30</v>
      </c>
      <c r="M104" s="114">
        <f t="shared" si="19"/>
        <v>90</v>
      </c>
      <c r="N104" s="906"/>
      <c r="O104" s="510"/>
      <c r="P104" s="1094"/>
    </row>
    <row r="105" spans="1:16" s="27" customFormat="1" ht="20.100000000000001" customHeight="1" x14ac:dyDescent="0.2">
      <c r="A105" s="2421" t="s">
        <v>399</v>
      </c>
      <c r="B105" s="2422"/>
      <c r="C105" s="844"/>
      <c r="D105" s="55" t="s">
        <v>45</v>
      </c>
      <c r="E105" s="55"/>
      <c r="F105" s="1010"/>
      <c r="G105" s="1043">
        <v>5.5</v>
      </c>
      <c r="H105" s="165">
        <f>G105*30</f>
        <v>165</v>
      </c>
      <c r="I105" s="107">
        <f>J105+K105+L105</f>
        <v>72</v>
      </c>
      <c r="J105" s="57">
        <v>36</v>
      </c>
      <c r="K105" s="59"/>
      <c r="L105" s="59">
        <v>36</v>
      </c>
      <c r="M105" s="114">
        <f>H105-I105</f>
        <v>93</v>
      </c>
      <c r="N105" s="87"/>
      <c r="O105" s="80"/>
      <c r="P105" s="1094"/>
    </row>
    <row r="106" spans="1:16" s="924" customFormat="1" ht="20.100000000000001" customHeight="1" x14ac:dyDescent="0.2">
      <c r="A106" s="2423" t="s">
        <v>396</v>
      </c>
      <c r="B106" s="2424"/>
      <c r="C106" s="847"/>
      <c r="D106" s="29" t="s">
        <v>46</v>
      </c>
      <c r="E106" s="29"/>
      <c r="F106" s="1018"/>
      <c r="G106" s="1044">
        <v>5</v>
      </c>
      <c r="H106" s="1019">
        <f>G106*30</f>
        <v>150</v>
      </c>
      <c r="I106" s="133">
        <f>SUM(J106:L106)</f>
        <v>60</v>
      </c>
      <c r="J106" s="32">
        <v>30</v>
      </c>
      <c r="K106" s="33"/>
      <c r="L106" s="33">
        <v>30</v>
      </c>
      <c r="M106" s="252">
        <f>H106-I106</f>
        <v>90</v>
      </c>
      <c r="N106" s="1012"/>
      <c r="O106" s="30"/>
      <c r="P106" s="229"/>
    </row>
    <row r="107" spans="1:16" s="20" customFormat="1" ht="20.100000000000001" customHeight="1" thickBot="1" x14ac:dyDescent="0.25">
      <c r="A107" s="2425" t="s">
        <v>401</v>
      </c>
      <c r="B107" s="2426"/>
      <c r="C107" s="902"/>
      <c r="D107" s="901">
        <v>8</v>
      </c>
      <c r="E107" s="903"/>
      <c r="F107" s="1011"/>
      <c r="G107" s="1045">
        <v>6</v>
      </c>
      <c r="H107" s="918">
        <f t="shared" si="18"/>
        <v>180</v>
      </c>
      <c r="I107" s="311">
        <f>J107+K107+L107</f>
        <v>78</v>
      </c>
      <c r="J107" s="145">
        <v>39</v>
      </c>
      <c r="K107" s="145"/>
      <c r="L107" s="145">
        <v>39</v>
      </c>
      <c r="M107" s="919">
        <f t="shared" si="19"/>
        <v>102</v>
      </c>
      <c r="N107" s="1027"/>
      <c r="O107" s="901"/>
      <c r="P107" s="229"/>
    </row>
    <row r="108" spans="1:16" s="41" customFormat="1" ht="20.100000000000001" customHeight="1" thickBot="1" x14ac:dyDescent="0.25">
      <c r="A108" s="2271" t="s">
        <v>366</v>
      </c>
      <c r="B108" s="2272"/>
      <c r="C108" s="104"/>
      <c r="D108" s="76"/>
      <c r="E108" s="76"/>
      <c r="F108" s="920"/>
      <c r="G108" s="1013">
        <f>SUM(G102:G107)</f>
        <v>32</v>
      </c>
      <c r="H108" s="964">
        <f t="shared" ref="H108:O108" si="20">SUM(H102:H107)</f>
        <v>960</v>
      </c>
      <c r="I108" s="922">
        <f t="shared" si="20"/>
        <v>402</v>
      </c>
      <c r="J108" s="922">
        <f t="shared" si="20"/>
        <v>201</v>
      </c>
      <c r="K108" s="922">
        <f t="shared" si="20"/>
        <v>0</v>
      </c>
      <c r="L108" s="922">
        <f t="shared" si="20"/>
        <v>201</v>
      </c>
      <c r="M108" s="921">
        <f t="shared" si="20"/>
        <v>558</v>
      </c>
      <c r="N108" s="964">
        <f>SUM(N102:N107)</f>
        <v>0</v>
      </c>
      <c r="O108" s="922">
        <f t="shared" si="20"/>
        <v>0</v>
      </c>
      <c r="P108" s="229" t="s">
        <v>413</v>
      </c>
    </row>
    <row r="109" spans="1:16" s="41" customFormat="1" ht="20.100000000000001" customHeight="1" thickBot="1" x14ac:dyDescent="0.25">
      <c r="A109" s="2427" t="s">
        <v>410</v>
      </c>
      <c r="B109" s="2428"/>
      <c r="C109" s="2428"/>
      <c r="D109" s="2428"/>
      <c r="E109" s="2428"/>
      <c r="F109" s="2428"/>
      <c r="G109" s="2428"/>
      <c r="H109" s="2429"/>
      <c r="I109" s="2429"/>
      <c r="J109" s="2429"/>
      <c r="K109" s="2429"/>
      <c r="L109" s="2429"/>
      <c r="M109" s="2429"/>
      <c r="N109" s="2429"/>
      <c r="O109" s="2429"/>
      <c r="P109" s="229"/>
    </row>
    <row r="110" spans="1:16" s="1031" customFormat="1" ht="20.100000000000001" customHeight="1" x14ac:dyDescent="0.2">
      <c r="A110" s="890" t="s">
        <v>275</v>
      </c>
      <c r="B110" s="845" t="s">
        <v>496</v>
      </c>
      <c r="C110" s="1058"/>
      <c r="D110" s="881" t="s">
        <v>42</v>
      </c>
      <c r="E110" s="881"/>
      <c r="F110" s="509"/>
      <c r="G110" s="991">
        <v>5</v>
      </c>
      <c r="H110" s="867">
        <f t="shared" ref="H110:H115" si="21">G110*30</f>
        <v>150</v>
      </c>
      <c r="I110" s="293">
        <f>J110+K110+L110</f>
        <v>60</v>
      </c>
      <c r="J110" s="267">
        <v>30</v>
      </c>
      <c r="K110" s="325"/>
      <c r="L110" s="325">
        <v>30</v>
      </c>
      <c r="M110" s="838">
        <f t="shared" ref="M110:M115" si="22">H110-I110</f>
        <v>90</v>
      </c>
      <c r="N110" s="879"/>
      <c r="O110" s="837"/>
      <c r="P110" s="229"/>
    </row>
    <row r="111" spans="1:16" s="27" customFormat="1" ht="19.5" customHeight="1" x14ac:dyDescent="0.2">
      <c r="A111" s="890" t="s">
        <v>379</v>
      </c>
      <c r="B111" s="845" t="s">
        <v>74</v>
      </c>
      <c r="C111" s="935"/>
      <c r="D111" s="881" t="s">
        <v>43</v>
      </c>
      <c r="E111" s="1021"/>
      <c r="F111" s="1022"/>
      <c r="G111" s="1042">
        <v>5.5</v>
      </c>
      <c r="H111" s="926">
        <f t="shared" si="21"/>
        <v>165</v>
      </c>
      <c r="I111" s="293">
        <f>J111+K111+L111</f>
        <v>72</v>
      </c>
      <c r="J111" s="267">
        <v>36</v>
      </c>
      <c r="K111" s="325"/>
      <c r="L111" s="325">
        <v>36</v>
      </c>
      <c r="M111" s="838">
        <f t="shared" si="22"/>
        <v>93</v>
      </c>
      <c r="N111" s="1024"/>
      <c r="O111" s="513"/>
      <c r="P111" s="229"/>
    </row>
    <row r="112" spans="1:16" s="27" customFormat="1" ht="21.75" customHeight="1" x14ac:dyDescent="0.2">
      <c r="A112" s="890" t="s">
        <v>380</v>
      </c>
      <c r="B112" s="845" t="s">
        <v>63</v>
      </c>
      <c r="C112" s="935"/>
      <c r="D112" s="55" t="s">
        <v>44</v>
      </c>
      <c r="E112" s="511"/>
      <c r="F112" s="1009"/>
      <c r="G112" s="1043">
        <v>5</v>
      </c>
      <c r="H112" s="165">
        <f t="shared" si="21"/>
        <v>150</v>
      </c>
      <c r="I112" s="107">
        <f>J112+K112+L112</f>
        <v>60</v>
      </c>
      <c r="J112" s="57">
        <v>30</v>
      </c>
      <c r="K112" s="59"/>
      <c r="L112" s="59">
        <v>30</v>
      </c>
      <c r="M112" s="114">
        <f t="shared" si="22"/>
        <v>90</v>
      </c>
      <c r="N112" s="906"/>
      <c r="O112" s="510"/>
      <c r="P112" s="229"/>
    </row>
    <row r="113" spans="1:16" s="27" customFormat="1" ht="21.75" customHeight="1" x14ac:dyDescent="0.2">
      <c r="A113" s="890" t="s">
        <v>381</v>
      </c>
      <c r="B113" s="845" t="s">
        <v>85</v>
      </c>
      <c r="C113" s="935"/>
      <c r="D113" s="55" t="s">
        <v>45</v>
      </c>
      <c r="E113" s="55"/>
      <c r="F113" s="1010"/>
      <c r="G113" s="1043">
        <v>5.5</v>
      </c>
      <c r="H113" s="165">
        <f t="shared" si="21"/>
        <v>165</v>
      </c>
      <c r="I113" s="107">
        <f>J113+K113+L113</f>
        <v>72</v>
      </c>
      <c r="J113" s="57">
        <v>36</v>
      </c>
      <c r="K113" s="59"/>
      <c r="L113" s="59">
        <v>36</v>
      </c>
      <c r="M113" s="114">
        <f t="shared" si="22"/>
        <v>93</v>
      </c>
      <c r="N113" s="87"/>
      <c r="O113" s="80"/>
      <c r="P113" s="229"/>
    </row>
    <row r="114" spans="1:16" s="27" customFormat="1" ht="21.75" customHeight="1" x14ac:dyDescent="0.2">
      <c r="A114" s="890" t="s">
        <v>382</v>
      </c>
      <c r="B114" s="845" t="s">
        <v>78</v>
      </c>
      <c r="C114" s="1023"/>
      <c r="D114" s="29" t="s">
        <v>46</v>
      </c>
      <c r="E114" s="29"/>
      <c r="F114" s="1018"/>
      <c r="G114" s="1044">
        <v>5</v>
      </c>
      <c r="H114" s="1019">
        <f t="shared" si="21"/>
        <v>150</v>
      </c>
      <c r="I114" s="133">
        <f>SUM(J114:L114)</f>
        <v>60</v>
      </c>
      <c r="J114" s="32">
        <v>30</v>
      </c>
      <c r="K114" s="33"/>
      <c r="L114" s="33">
        <v>30</v>
      </c>
      <c r="M114" s="252">
        <f t="shared" si="22"/>
        <v>90</v>
      </c>
      <c r="N114" s="1012"/>
      <c r="O114" s="30"/>
      <c r="P114" s="229"/>
    </row>
    <row r="115" spans="1:16" s="27" customFormat="1" ht="20.100000000000001" customHeight="1" thickBot="1" x14ac:dyDescent="0.25">
      <c r="A115" s="890" t="s">
        <v>383</v>
      </c>
      <c r="B115" s="1032" t="s">
        <v>133</v>
      </c>
      <c r="C115" s="1020"/>
      <c r="D115" s="901">
        <v>8</v>
      </c>
      <c r="E115" s="903"/>
      <c r="F115" s="1011"/>
      <c r="G115" s="1045">
        <v>6</v>
      </c>
      <c r="H115" s="918">
        <f t="shared" si="21"/>
        <v>180</v>
      </c>
      <c r="I115" s="311">
        <f>J115+K115+L115</f>
        <v>78</v>
      </c>
      <c r="J115" s="145">
        <v>39</v>
      </c>
      <c r="K115" s="145"/>
      <c r="L115" s="145">
        <v>39</v>
      </c>
      <c r="M115" s="919">
        <f t="shared" si="22"/>
        <v>102</v>
      </c>
      <c r="N115" s="1027"/>
      <c r="O115" s="901"/>
      <c r="P115" s="229"/>
    </row>
    <row r="116" spans="1:16" s="971" customFormat="1" ht="19.5" thickBot="1" x14ac:dyDescent="0.25">
      <c r="A116" s="2427" t="s">
        <v>411</v>
      </c>
      <c r="B116" s="2428"/>
      <c r="C116" s="2428"/>
      <c r="D116" s="2428"/>
      <c r="E116" s="2428"/>
      <c r="F116" s="2428"/>
      <c r="G116" s="2428"/>
      <c r="H116" s="2428"/>
      <c r="I116" s="2428"/>
      <c r="J116" s="2428"/>
      <c r="K116" s="2428"/>
      <c r="L116" s="2428"/>
      <c r="M116" s="2428"/>
      <c r="N116" s="2428"/>
      <c r="O116" s="2428"/>
      <c r="P116" s="1095"/>
    </row>
    <row r="117" spans="1:16" s="20" customFormat="1" ht="19.5" customHeight="1" x14ac:dyDescent="0.2">
      <c r="A117" s="1034" t="s">
        <v>384</v>
      </c>
      <c r="B117" s="1228" t="s">
        <v>409</v>
      </c>
      <c r="C117" s="934"/>
      <c r="D117" s="59">
        <v>3</v>
      </c>
      <c r="E117" s="59"/>
      <c r="F117" s="859"/>
      <c r="G117" s="984">
        <v>5</v>
      </c>
      <c r="H117" s="862">
        <f t="shared" ref="H117:H122" si="23">G117*30</f>
        <v>150</v>
      </c>
      <c r="I117" s="107">
        <f>J117+K117+L117</f>
        <v>60</v>
      </c>
      <c r="J117" s="57">
        <v>30</v>
      </c>
      <c r="K117" s="59"/>
      <c r="L117" s="59">
        <v>30</v>
      </c>
      <c r="M117" s="114">
        <f t="shared" ref="M117:M122" si="24">H117-I117</f>
        <v>90</v>
      </c>
      <c r="N117" s="87"/>
      <c r="O117" s="80"/>
      <c r="P117" s="229"/>
    </row>
    <row r="118" spans="1:16" s="27" customFormat="1" ht="18" customHeight="1" x14ac:dyDescent="0.2">
      <c r="A118" s="1034" t="s">
        <v>385</v>
      </c>
      <c r="B118" s="933" t="s">
        <v>391</v>
      </c>
      <c r="C118" s="934"/>
      <c r="D118" s="881" t="s">
        <v>43</v>
      </c>
      <c r="E118" s="1021"/>
      <c r="F118" s="1022"/>
      <c r="G118" s="1042">
        <v>5.5</v>
      </c>
      <c r="H118" s="926">
        <f t="shared" si="23"/>
        <v>165</v>
      </c>
      <c r="I118" s="293">
        <f>J118+K118+L118</f>
        <v>72</v>
      </c>
      <c r="J118" s="267">
        <v>36</v>
      </c>
      <c r="K118" s="325"/>
      <c r="L118" s="325">
        <v>36</v>
      </c>
      <c r="M118" s="838">
        <f t="shared" si="24"/>
        <v>93</v>
      </c>
      <c r="N118" s="1024"/>
      <c r="O118" s="513"/>
      <c r="P118" s="1094"/>
    </row>
    <row r="119" spans="1:16" s="27" customFormat="1" ht="18.75" customHeight="1" x14ac:dyDescent="0.2">
      <c r="A119" s="1034" t="s">
        <v>388</v>
      </c>
      <c r="B119" s="1228" t="s">
        <v>392</v>
      </c>
      <c r="C119" s="935"/>
      <c r="D119" s="55" t="s">
        <v>44</v>
      </c>
      <c r="E119" s="511"/>
      <c r="F119" s="1009"/>
      <c r="G119" s="1043">
        <v>5</v>
      </c>
      <c r="H119" s="165">
        <f t="shared" si="23"/>
        <v>150</v>
      </c>
      <c r="I119" s="107">
        <f>J119+K119+L119</f>
        <v>60</v>
      </c>
      <c r="J119" s="57">
        <v>30</v>
      </c>
      <c r="K119" s="59"/>
      <c r="L119" s="59">
        <v>30</v>
      </c>
      <c r="M119" s="114">
        <f t="shared" si="24"/>
        <v>90</v>
      </c>
      <c r="N119" s="906"/>
      <c r="O119" s="510"/>
      <c r="P119" s="1094"/>
    </row>
    <row r="120" spans="1:16" s="41" customFormat="1" ht="20.100000000000001" customHeight="1" x14ac:dyDescent="0.2">
      <c r="A120" s="1034" t="s">
        <v>389</v>
      </c>
      <c r="B120" s="1228" t="s">
        <v>84</v>
      </c>
      <c r="C120" s="935"/>
      <c r="D120" s="55" t="s">
        <v>45</v>
      </c>
      <c r="E120" s="55"/>
      <c r="F120" s="1010"/>
      <c r="G120" s="1043">
        <v>5.5</v>
      </c>
      <c r="H120" s="165">
        <f t="shared" si="23"/>
        <v>165</v>
      </c>
      <c r="I120" s="107">
        <f>J120+K120+L120</f>
        <v>72</v>
      </c>
      <c r="J120" s="57">
        <v>36</v>
      </c>
      <c r="K120" s="59"/>
      <c r="L120" s="59">
        <v>36</v>
      </c>
      <c r="M120" s="114">
        <f t="shared" si="24"/>
        <v>93</v>
      </c>
      <c r="N120" s="87"/>
      <c r="O120" s="80"/>
      <c r="P120" s="1094"/>
    </row>
    <row r="121" spans="1:16" s="41" customFormat="1" ht="20.100000000000001" customHeight="1" x14ac:dyDescent="0.2">
      <c r="A121" s="1034" t="s">
        <v>390</v>
      </c>
      <c r="B121" s="1228" t="s">
        <v>257</v>
      </c>
      <c r="C121" s="1023"/>
      <c r="D121" s="29" t="s">
        <v>46</v>
      </c>
      <c r="E121" s="29"/>
      <c r="F121" s="1018"/>
      <c r="G121" s="1044">
        <v>5</v>
      </c>
      <c r="H121" s="1019">
        <f t="shared" si="23"/>
        <v>150</v>
      </c>
      <c r="I121" s="133">
        <f>SUM(J121:L121)</f>
        <v>60</v>
      </c>
      <c r="J121" s="32">
        <v>30</v>
      </c>
      <c r="K121" s="33"/>
      <c r="L121" s="33">
        <v>30</v>
      </c>
      <c r="M121" s="252">
        <f t="shared" si="24"/>
        <v>90</v>
      </c>
      <c r="N121" s="1012"/>
      <c r="O121" s="30"/>
      <c r="P121" s="1094"/>
    </row>
    <row r="122" spans="1:16" s="41" customFormat="1" ht="20.100000000000001" customHeight="1" thickBot="1" x14ac:dyDescent="0.25">
      <c r="A122" s="1034" t="s">
        <v>394</v>
      </c>
      <c r="B122" s="1135" t="s">
        <v>393</v>
      </c>
      <c r="C122" s="1020"/>
      <c r="D122" s="901">
        <v>8</v>
      </c>
      <c r="E122" s="903"/>
      <c r="F122" s="1011"/>
      <c r="G122" s="1045">
        <v>6</v>
      </c>
      <c r="H122" s="918">
        <f t="shared" si="23"/>
        <v>180</v>
      </c>
      <c r="I122" s="311">
        <f>J122+K122+L122</f>
        <v>78</v>
      </c>
      <c r="J122" s="145">
        <v>39</v>
      </c>
      <c r="K122" s="145"/>
      <c r="L122" s="145">
        <v>39</v>
      </c>
      <c r="M122" s="919">
        <f t="shared" si="24"/>
        <v>102</v>
      </c>
      <c r="N122" s="1027"/>
      <c r="O122" s="901"/>
      <c r="P122" s="1094"/>
    </row>
    <row r="123" spans="1:16" s="27" customFormat="1" ht="20.25" customHeight="1" thickBot="1" x14ac:dyDescent="0.25">
      <c r="A123" s="2285" t="s">
        <v>367</v>
      </c>
      <c r="B123" s="2430"/>
      <c r="C123" s="104"/>
      <c r="D123" s="76"/>
      <c r="E123" s="76"/>
      <c r="F123" s="920"/>
      <c r="G123" s="985">
        <f t="shared" ref="G123:O123" si="25">G108+G80</f>
        <v>61</v>
      </c>
      <c r="H123" s="1291">
        <f t="shared" si="25"/>
        <v>1830</v>
      </c>
      <c r="I123" s="1292">
        <f t="shared" si="25"/>
        <v>734</v>
      </c>
      <c r="J123" s="1292">
        <f t="shared" si="25"/>
        <v>406</v>
      </c>
      <c r="K123" s="1292">
        <f t="shared" si="25"/>
        <v>9</v>
      </c>
      <c r="L123" s="1292">
        <f t="shared" si="25"/>
        <v>319</v>
      </c>
      <c r="M123" s="1293">
        <f t="shared" si="25"/>
        <v>1096</v>
      </c>
      <c r="N123" s="1294">
        <f t="shared" si="25"/>
        <v>0</v>
      </c>
      <c r="O123" s="1292">
        <f t="shared" si="25"/>
        <v>0</v>
      </c>
      <c r="P123" s="1094"/>
    </row>
    <row r="124" spans="1:16" s="971" customFormat="1" ht="19.5" thickBot="1" x14ac:dyDescent="0.25">
      <c r="A124" s="2414" t="s">
        <v>484</v>
      </c>
      <c r="B124" s="2415"/>
      <c r="C124" s="2415"/>
      <c r="D124" s="2415"/>
      <c r="E124" s="2415"/>
      <c r="F124" s="2415"/>
      <c r="G124" s="2415"/>
      <c r="H124" s="2415"/>
      <c r="I124" s="2415"/>
      <c r="J124" s="2415"/>
      <c r="K124" s="2415"/>
      <c r="L124" s="2415"/>
      <c r="M124" s="2415"/>
      <c r="N124" s="2415"/>
      <c r="O124" s="2415"/>
      <c r="P124" s="1095"/>
    </row>
    <row r="125" spans="1:16" s="27" customFormat="1" ht="30" customHeight="1" thickBot="1" x14ac:dyDescent="0.25">
      <c r="A125" s="2407" t="s">
        <v>116</v>
      </c>
      <c r="B125" s="2408"/>
      <c r="C125" s="917"/>
      <c r="D125" s="175"/>
      <c r="E125" s="175"/>
      <c r="F125" s="1225"/>
      <c r="G125" s="1250">
        <f t="shared" ref="G125:O125" si="26">G123+G58+G36+G67</f>
        <v>240</v>
      </c>
      <c r="H125" s="1236">
        <f t="shared" si="26"/>
        <v>7200</v>
      </c>
      <c r="I125" s="1237">
        <f t="shared" si="26"/>
        <v>3076</v>
      </c>
      <c r="J125" s="1237">
        <f t="shared" si="26"/>
        <v>1401</v>
      </c>
      <c r="K125" s="1237">
        <f t="shared" si="26"/>
        <v>356</v>
      </c>
      <c r="L125" s="1237">
        <f t="shared" si="26"/>
        <v>1319</v>
      </c>
      <c r="M125" s="1238">
        <f t="shared" si="26"/>
        <v>3404</v>
      </c>
      <c r="N125" s="1291">
        <f t="shared" si="26"/>
        <v>30</v>
      </c>
      <c r="O125" s="1292">
        <f t="shared" si="26"/>
        <v>24</v>
      </c>
      <c r="P125" s="1094"/>
    </row>
    <row r="126" spans="1:16" s="1033" customFormat="1" ht="20.100000000000001" customHeight="1" thickBot="1" x14ac:dyDescent="0.35">
      <c r="A126" s="2409"/>
      <c r="B126" s="2409"/>
      <c r="C126" s="2409"/>
      <c r="D126" s="2409"/>
      <c r="E126" s="2409"/>
      <c r="F126" s="2409"/>
      <c r="G126" s="2410"/>
      <c r="H126" s="2411" t="s">
        <v>1</v>
      </c>
      <c r="I126" s="2412"/>
      <c r="J126" s="2412"/>
      <c r="K126" s="2412"/>
      <c r="L126" s="2412"/>
      <c r="M126" s="2413"/>
      <c r="N126" s="2259" t="s">
        <v>98</v>
      </c>
      <c r="O126" s="2260"/>
      <c r="P126" s="1096"/>
    </row>
    <row r="127" spans="1:16" s="27" customFormat="1" ht="20.100000000000001" customHeight="1" x14ac:dyDescent="0.2">
      <c r="A127" s="2409"/>
      <c r="B127" s="2409"/>
      <c r="C127" s="2409"/>
      <c r="D127" s="2409"/>
      <c r="E127" s="2409"/>
      <c r="F127" s="2409"/>
      <c r="G127" s="2410"/>
      <c r="H127" s="2228" t="s">
        <v>92</v>
      </c>
      <c r="I127" s="2229"/>
      <c r="J127" s="2229"/>
      <c r="K127" s="2229"/>
      <c r="L127" s="2229"/>
      <c r="M127" s="2406"/>
      <c r="N127" s="916">
        <f>N125</f>
        <v>30</v>
      </c>
      <c r="O127" s="584">
        <f>O125</f>
        <v>24</v>
      </c>
      <c r="P127" s="1094"/>
    </row>
    <row r="128" spans="1:16" s="27" customFormat="1" ht="20.100000000000001" customHeight="1" x14ac:dyDescent="0.2">
      <c r="A128" s="229"/>
      <c r="B128" s="44"/>
      <c r="C128" s="44"/>
      <c r="D128" s="44"/>
      <c r="E128" s="44"/>
      <c r="F128" s="44"/>
      <c r="G128" s="840"/>
      <c r="H128" s="2230" t="s">
        <v>93</v>
      </c>
      <c r="I128" s="2231"/>
      <c r="J128" s="2231"/>
      <c r="K128" s="2231"/>
      <c r="L128" s="2231"/>
      <c r="M128" s="2401"/>
      <c r="N128" s="165">
        <v>3</v>
      </c>
      <c r="O128" s="58">
        <v>4</v>
      </c>
      <c r="P128" s="1094"/>
    </row>
    <row r="129" spans="1:17" s="27" customFormat="1" ht="20.100000000000001" customHeight="1" x14ac:dyDescent="0.2">
      <c r="A129" s="230" t="s">
        <v>94</v>
      </c>
      <c r="B129" s="44"/>
      <c r="C129" s="44"/>
      <c r="D129" s="44"/>
      <c r="E129" s="44"/>
      <c r="F129" s="44"/>
      <c r="G129" s="45"/>
      <c r="H129" s="2233" t="s">
        <v>95</v>
      </c>
      <c r="I129" s="2234"/>
      <c r="J129" s="2234"/>
      <c r="K129" s="2234"/>
      <c r="L129" s="2234"/>
      <c r="M129" s="2402"/>
      <c r="N129" s="165">
        <v>5</v>
      </c>
      <c r="O129" s="58">
        <v>4</v>
      </c>
      <c r="P129" s="1094"/>
    </row>
    <row r="130" spans="1:17" s="27" customFormat="1" ht="20.100000000000001" customHeight="1" thickBot="1" x14ac:dyDescent="0.25">
      <c r="A130" s="230"/>
      <c r="B130" s="44"/>
      <c r="C130" s="44"/>
      <c r="D130" s="44"/>
      <c r="E130" s="44"/>
      <c r="F130" s="44"/>
      <c r="G130" s="45"/>
      <c r="H130" s="2236" t="s">
        <v>96</v>
      </c>
      <c r="I130" s="2237"/>
      <c r="J130" s="2237"/>
      <c r="K130" s="2237"/>
      <c r="L130" s="2237"/>
      <c r="M130" s="2403"/>
      <c r="N130" s="258"/>
      <c r="O130" s="101"/>
      <c r="P130" s="1094"/>
    </row>
    <row r="131" spans="1:17" s="27" customFormat="1" ht="20.100000000000001" customHeight="1" thickBot="1" x14ac:dyDescent="0.35">
      <c r="A131" s="231"/>
      <c r="B131" s="46"/>
      <c r="C131" s="47"/>
      <c r="D131" s="47"/>
      <c r="E131" s="47"/>
      <c r="F131" s="46"/>
      <c r="G131" s="48"/>
      <c r="H131" s="2256" t="s">
        <v>350</v>
      </c>
      <c r="I131" s="2257"/>
      <c r="J131" s="2257"/>
      <c r="K131" s="2257"/>
      <c r="L131" s="2257"/>
      <c r="M131" s="2258"/>
      <c r="N131" s="872">
        <v>1</v>
      </c>
      <c r="O131" s="873">
        <v>2</v>
      </c>
      <c r="P131" s="1094"/>
    </row>
    <row r="132" spans="1:17" s="27" customFormat="1" ht="18" customHeight="1" thickBot="1" x14ac:dyDescent="0.35">
      <c r="A132" s="2221"/>
      <c r="B132" s="2221"/>
      <c r="C132" s="2221"/>
      <c r="D132" s="2221"/>
      <c r="E132" s="2221"/>
      <c r="F132" s="2221"/>
      <c r="G132" s="2221"/>
      <c r="H132" s="47"/>
      <c r="I132" s="47"/>
      <c r="J132" s="47"/>
      <c r="K132" s="47"/>
      <c r="L132" s="47"/>
      <c r="M132" s="47"/>
      <c r="N132" s="2404">
        <f>G11+G16+G17+G12+G13+G14+G19+G20+G22+G23+G25+G27+G38+G31+G32+G60</f>
        <v>60</v>
      </c>
      <c r="O132" s="2405"/>
      <c r="P132" s="1094"/>
    </row>
    <row r="133" spans="1:17" s="27" customFormat="1" ht="11.25" customHeight="1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352"/>
      <c r="O133" s="858"/>
      <c r="P133" s="1094"/>
    </row>
    <row r="134" spans="1:17" s="27" customFormat="1" ht="18" customHeight="1" x14ac:dyDescent="0.3">
      <c r="A134" s="231"/>
      <c r="B134" s="264" t="s">
        <v>129</v>
      </c>
      <c r="C134" s="264"/>
      <c r="D134" s="2213"/>
      <c r="E134" s="2213"/>
      <c r="F134" s="2397"/>
      <c r="G134" s="2397"/>
      <c r="H134" s="264"/>
      <c r="I134" s="2398" t="s">
        <v>130</v>
      </c>
      <c r="J134" s="2399"/>
      <c r="K134" s="2399"/>
      <c r="L134" s="47"/>
      <c r="M134" s="47"/>
      <c r="N134" s="924"/>
      <c r="O134" s="924"/>
      <c r="P134" s="1094"/>
    </row>
    <row r="135" spans="1:17" s="27" customFormat="1" ht="7.5" customHeight="1" x14ac:dyDescent="0.3">
      <c r="A135" s="231"/>
      <c r="B135" s="264"/>
      <c r="C135" s="264"/>
      <c r="D135" s="264"/>
      <c r="E135" s="264"/>
      <c r="F135" s="264"/>
      <c r="G135" s="264"/>
      <c r="H135" s="264"/>
      <c r="I135" s="264"/>
      <c r="J135" s="264"/>
      <c r="K135" s="264"/>
      <c r="L135" s="47"/>
      <c r="M135" s="47"/>
      <c r="N135" s="229"/>
      <c r="O135" s="229"/>
      <c r="P135" s="1094"/>
    </row>
    <row r="136" spans="1:17" s="27" customFormat="1" ht="18" customHeight="1" x14ac:dyDescent="0.3">
      <c r="A136" s="231"/>
      <c r="B136" s="264" t="s">
        <v>414</v>
      </c>
      <c r="C136" s="264"/>
      <c r="D136" s="2213"/>
      <c r="E136" s="2213"/>
      <c r="F136" s="2397"/>
      <c r="G136" s="2397"/>
      <c r="H136" s="264"/>
      <c r="I136" s="2398" t="s">
        <v>415</v>
      </c>
      <c r="J136" s="2400"/>
      <c r="K136" s="2400"/>
      <c r="L136" s="47"/>
      <c r="M136" s="47"/>
      <c r="N136" s="229"/>
      <c r="O136" s="229"/>
      <c r="P136" s="1094"/>
    </row>
    <row r="137" spans="1:17" s="27" customFormat="1" ht="12.75" customHeight="1" x14ac:dyDescent="0.2">
      <c r="A137" s="49"/>
      <c r="B137" s="49"/>
      <c r="C137" s="50"/>
      <c r="D137" s="50"/>
      <c r="E137" s="50"/>
      <c r="F137" s="50"/>
      <c r="G137" s="51"/>
      <c r="H137" s="52"/>
      <c r="I137" s="52"/>
      <c r="J137" s="52"/>
      <c r="K137" s="52"/>
      <c r="L137" s="52"/>
      <c r="M137" s="52"/>
      <c r="N137" s="52"/>
      <c r="O137" s="52"/>
      <c r="P137" s="1094"/>
    </row>
    <row r="138" spans="1:17" ht="21.75" customHeight="1" x14ac:dyDescent="0.2"/>
    <row r="139" spans="1:17" x14ac:dyDescent="0.25">
      <c r="C139" s="74"/>
      <c r="D139" s="352"/>
      <c r="E139" s="353"/>
      <c r="F139" s="74"/>
      <c r="G139" s="352"/>
      <c r="P139" s="1332" t="s">
        <v>525</v>
      </c>
      <c r="Q139" s="1333">
        <f>SUMIF(P$11:P$124,P139,G$11:G$124)</f>
        <v>0</v>
      </c>
    </row>
    <row r="140" spans="1:17" x14ac:dyDescent="0.25">
      <c r="C140" s="74"/>
      <c r="D140" s="353"/>
      <c r="E140" s="353"/>
      <c r="F140" s="74"/>
      <c r="G140" s="352"/>
      <c r="P140" s="1332" t="s">
        <v>523</v>
      </c>
      <c r="Q140" s="1333">
        <f t="shared" ref="Q140:Q163" si="27">SUMIF(P$11:P$124,P140,G$11:G$124)</f>
        <v>15</v>
      </c>
    </row>
    <row r="141" spans="1:17" x14ac:dyDescent="0.25">
      <c r="A141" s="74"/>
      <c r="B141" s="353"/>
      <c r="C141" s="353"/>
      <c r="D141" s="74"/>
      <c r="E141" s="352"/>
      <c r="G141" s="20"/>
      <c r="H141" s="20"/>
      <c r="K141" s="229"/>
      <c r="M141" s="20"/>
      <c r="P141" s="1332" t="s">
        <v>526</v>
      </c>
      <c r="Q141" s="1333">
        <f t="shared" si="27"/>
        <v>0</v>
      </c>
    </row>
    <row r="142" spans="1:17" x14ac:dyDescent="0.25">
      <c r="A142" s="74"/>
      <c r="B142" s="352"/>
      <c r="C142" s="353"/>
      <c r="D142" s="74"/>
      <c r="E142" s="353"/>
      <c r="G142" s="20"/>
      <c r="H142" s="20"/>
      <c r="K142" s="229"/>
      <c r="M142" s="20"/>
      <c r="P142" s="1332" t="s">
        <v>527</v>
      </c>
      <c r="Q142" s="1333">
        <f t="shared" si="27"/>
        <v>0</v>
      </c>
    </row>
    <row r="143" spans="1:17" x14ac:dyDescent="0.25">
      <c r="A143" s="74"/>
      <c r="B143" s="353"/>
      <c r="C143" s="353"/>
      <c r="D143" s="74"/>
      <c r="E143" s="352"/>
      <c r="G143" s="20"/>
      <c r="H143" s="20"/>
      <c r="K143" s="229"/>
      <c r="M143" s="20"/>
      <c r="P143" s="1332" t="s">
        <v>519</v>
      </c>
      <c r="Q143" s="1333">
        <f t="shared" si="27"/>
        <v>0</v>
      </c>
    </row>
    <row r="144" spans="1:17" x14ac:dyDescent="0.25">
      <c r="A144" s="74"/>
      <c r="B144" s="353"/>
      <c r="C144" s="353"/>
      <c r="D144" s="74"/>
      <c r="E144" s="353"/>
      <c r="G144" s="20"/>
      <c r="H144" s="20"/>
      <c r="K144" s="229"/>
      <c r="M144" s="20"/>
      <c r="P144" s="1332" t="s">
        <v>521</v>
      </c>
      <c r="Q144" s="1333">
        <f t="shared" si="27"/>
        <v>4</v>
      </c>
    </row>
    <row r="145" spans="1:17" x14ac:dyDescent="0.25">
      <c r="A145" s="74"/>
      <c r="B145" s="353"/>
      <c r="C145" s="353"/>
      <c r="D145" s="74"/>
      <c r="E145" s="353"/>
      <c r="G145" s="20"/>
      <c r="H145" s="20"/>
      <c r="K145" s="229"/>
      <c r="M145" s="20"/>
      <c r="P145" s="1332" t="s">
        <v>528</v>
      </c>
      <c r="Q145" s="1333">
        <f t="shared" si="27"/>
        <v>0</v>
      </c>
    </row>
    <row r="146" spans="1:17" x14ac:dyDescent="0.25">
      <c r="A146" s="74"/>
      <c r="B146" s="353"/>
      <c r="C146" s="353"/>
      <c r="D146" s="74"/>
      <c r="E146" s="353"/>
      <c r="G146" s="20"/>
      <c r="H146" s="20"/>
      <c r="K146" s="229"/>
      <c r="M146" s="20"/>
      <c r="P146" s="1332" t="s">
        <v>529</v>
      </c>
      <c r="Q146" s="1333">
        <f t="shared" si="27"/>
        <v>2</v>
      </c>
    </row>
    <row r="147" spans="1:17" x14ac:dyDescent="0.25">
      <c r="A147" s="74"/>
      <c r="B147" s="353"/>
      <c r="C147" s="353"/>
      <c r="D147" s="74"/>
      <c r="E147" s="352"/>
      <c r="G147" s="20"/>
      <c r="H147" s="20"/>
      <c r="K147" s="229"/>
      <c r="M147" s="20"/>
      <c r="P147" s="1332" t="s">
        <v>530</v>
      </c>
      <c r="Q147" s="1333">
        <f t="shared" si="27"/>
        <v>0</v>
      </c>
    </row>
    <row r="148" spans="1:17" x14ac:dyDescent="0.25">
      <c r="A148" s="74"/>
      <c r="B148" s="353"/>
      <c r="C148" s="353"/>
      <c r="D148" s="74"/>
      <c r="E148" s="353"/>
      <c r="G148" s="20"/>
      <c r="H148" s="20"/>
      <c r="K148" s="229"/>
      <c r="M148" s="20"/>
      <c r="P148" s="1332" t="s">
        <v>444</v>
      </c>
      <c r="Q148" s="1333">
        <f t="shared" si="27"/>
        <v>15</v>
      </c>
    </row>
    <row r="149" spans="1:17" x14ac:dyDescent="0.25">
      <c r="C149" s="74"/>
      <c r="D149" s="353"/>
      <c r="E149" s="353"/>
      <c r="F149" s="74"/>
      <c r="G149" s="353"/>
      <c r="P149" s="1332" t="s">
        <v>524</v>
      </c>
      <c r="Q149" s="1333">
        <f t="shared" si="27"/>
        <v>6</v>
      </c>
    </row>
    <row r="150" spans="1:17" x14ac:dyDescent="0.25">
      <c r="C150" s="74"/>
      <c r="D150" s="353"/>
      <c r="E150" s="353"/>
      <c r="F150" s="74"/>
      <c r="G150" s="353"/>
      <c r="P150" s="1332" t="s">
        <v>531</v>
      </c>
      <c r="Q150" s="1333">
        <f t="shared" si="27"/>
        <v>0</v>
      </c>
    </row>
    <row r="151" spans="1:17" x14ac:dyDescent="0.25">
      <c r="C151" s="74"/>
      <c r="D151" s="352"/>
      <c r="E151" s="353"/>
      <c r="F151" s="74"/>
      <c r="G151" s="353"/>
      <c r="P151" s="1332" t="s">
        <v>532</v>
      </c>
      <c r="Q151" s="1333">
        <f t="shared" si="27"/>
        <v>0</v>
      </c>
    </row>
    <row r="152" spans="1:17" x14ac:dyDescent="0.25">
      <c r="P152" s="1332" t="s">
        <v>533</v>
      </c>
      <c r="Q152" s="1333">
        <f t="shared" si="27"/>
        <v>0</v>
      </c>
    </row>
    <row r="153" spans="1:17" x14ac:dyDescent="0.25">
      <c r="P153" s="1332" t="s">
        <v>534</v>
      </c>
      <c r="Q153" s="1333">
        <f t="shared" si="27"/>
        <v>0</v>
      </c>
    </row>
    <row r="154" spans="1:17" x14ac:dyDescent="0.25">
      <c r="P154" s="1332" t="s">
        <v>535</v>
      </c>
      <c r="Q154" s="1333">
        <f t="shared" si="27"/>
        <v>0</v>
      </c>
    </row>
    <row r="155" spans="1:17" x14ac:dyDescent="0.25">
      <c r="P155" s="1332" t="s">
        <v>536</v>
      </c>
      <c r="Q155" s="1333">
        <f t="shared" si="27"/>
        <v>0</v>
      </c>
    </row>
    <row r="156" spans="1:17" x14ac:dyDescent="0.25">
      <c r="P156" s="1332" t="s">
        <v>537</v>
      </c>
      <c r="Q156" s="1333">
        <f t="shared" si="27"/>
        <v>0</v>
      </c>
    </row>
    <row r="157" spans="1:17" x14ac:dyDescent="0.25">
      <c r="P157" s="1332" t="s">
        <v>538</v>
      </c>
      <c r="Q157" s="1333">
        <f t="shared" si="27"/>
        <v>0</v>
      </c>
    </row>
    <row r="158" spans="1:17" x14ac:dyDescent="0.25">
      <c r="P158" s="1332" t="s">
        <v>445</v>
      </c>
      <c r="Q158" s="1333">
        <f t="shared" si="27"/>
        <v>0</v>
      </c>
    </row>
    <row r="159" spans="1:17" x14ac:dyDescent="0.25">
      <c r="P159" s="1332" t="s">
        <v>539</v>
      </c>
      <c r="Q159" s="1333">
        <f t="shared" si="27"/>
        <v>0</v>
      </c>
    </row>
    <row r="160" spans="1:17" x14ac:dyDescent="0.25">
      <c r="P160" s="1332" t="s">
        <v>522</v>
      </c>
      <c r="Q160" s="1333">
        <f t="shared" si="27"/>
        <v>7</v>
      </c>
    </row>
    <row r="161" spans="16:17" x14ac:dyDescent="0.25">
      <c r="P161" s="1332" t="s">
        <v>520</v>
      </c>
      <c r="Q161" s="1333">
        <f t="shared" si="27"/>
        <v>5</v>
      </c>
    </row>
    <row r="162" spans="16:17" x14ac:dyDescent="0.25">
      <c r="P162" s="1332" t="s">
        <v>441</v>
      </c>
      <c r="Q162" s="1333">
        <f t="shared" si="27"/>
        <v>6</v>
      </c>
    </row>
    <row r="163" spans="16:17" x14ac:dyDescent="0.25">
      <c r="P163" s="1334" t="s">
        <v>540</v>
      </c>
      <c r="Q163" s="1333">
        <f t="shared" si="27"/>
        <v>0</v>
      </c>
    </row>
    <row r="164" spans="16:17" x14ac:dyDescent="0.2">
      <c r="Q164" s="5">
        <f>SUM(Q139:Q163)</f>
        <v>60</v>
      </c>
    </row>
  </sheetData>
  <mergeCells count="76">
    <mergeCell ref="J5:J7"/>
    <mergeCell ref="K5:K7"/>
    <mergeCell ref="L5:L7"/>
    <mergeCell ref="A1:O1"/>
    <mergeCell ref="A2:A7"/>
    <mergeCell ref="B2:B7"/>
    <mergeCell ref="C2:F3"/>
    <mergeCell ref="G2:G7"/>
    <mergeCell ref="H2:M2"/>
    <mergeCell ref="N2:O2"/>
    <mergeCell ref="H3:H7"/>
    <mergeCell ref="I3:L3"/>
    <mergeCell ref="M3:M7"/>
    <mergeCell ref="A68:B68"/>
    <mergeCell ref="N6:O6"/>
    <mergeCell ref="N3:O4"/>
    <mergeCell ref="A58:B58"/>
    <mergeCell ref="H35:M35"/>
    <mergeCell ref="A36:B36"/>
    <mergeCell ref="A37:O37"/>
    <mergeCell ref="A9:O9"/>
    <mergeCell ref="A10:O10"/>
    <mergeCell ref="C4:C7"/>
    <mergeCell ref="D4:D7"/>
    <mergeCell ref="E4:F4"/>
    <mergeCell ref="I4:I7"/>
    <mergeCell ref="J4:L4"/>
    <mergeCell ref="E5:E7"/>
    <mergeCell ref="F5:F7"/>
    <mergeCell ref="A59:O59"/>
    <mergeCell ref="A65:O65"/>
    <mergeCell ref="H66:M66"/>
    <mergeCell ref="A67:B67"/>
    <mergeCell ref="I67:M67"/>
    <mergeCell ref="A91:O91"/>
    <mergeCell ref="A74:B74"/>
    <mergeCell ref="A75:B75"/>
    <mergeCell ref="A76:B76"/>
    <mergeCell ref="A69:O69"/>
    <mergeCell ref="A70:O70"/>
    <mergeCell ref="A71:B71"/>
    <mergeCell ref="A72:B72"/>
    <mergeCell ref="A73:B73"/>
    <mergeCell ref="A77:B77"/>
    <mergeCell ref="A78:B78"/>
    <mergeCell ref="A79:B79"/>
    <mergeCell ref="A80:B80"/>
    <mergeCell ref="A81:O81"/>
    <mergeCell ref="A124:O124"/>
    <mergeCell ref="A101:O101"/>
    <mergeCell ref="A102:B102"/>
    <mergeCell ref="A103:B103"/>
    <mergeCell ref="A104:B104"/>
    <mergeCell ref="A105:B105"/>
    <mergeCell ref="A106:B106"/>
    <mergeCell ref="A107:B107"/>
    <mergeCell ref="A108:B108"/>
    <mergeCell ref="A109:O109"/>
    <mergeCell ref="A116:O116"/>
    <mergeCell ref="A123:B123"/>
    <mergeCell ref="N132:O132"/>
    <mergeCell ref="H127:M127"/>
    <mergeCell ref="A125:B125"/>
    <mergeCell ref="A126:F127"/>
    <mergeCell ref="G126:G127"/>
    <mergeCell ref="H126:M126"/>
    <mergeCell ref="N126:O126"/>
    <mergeCell ref="D134:G134"/>
    <mergeCell ref="I134:K134"/>
    <mergeCell ref="D136:G136"/>
    <mergeCell ref="I136:K136"/>
    <mergeCell ref="H128:M128"/>
    <mergeCell ref="H129:M129"/>
    <mergeCell ref="H130:M130"/>
    <mergeCell ref="H131:M131"/>
    <mergeCell ref="A132:G132"/>
  </mergeCells>
  <pageMargins left="0.82677165354330706" right="0.43307086614173229" top="0.59055118110236215" bottom="0.51181102362204722" header="0.51181102362204722" footer="0.51181102362204722"/>
  <pageSetup paperSize="9" scale="73" firstPageNumber="0" fitToHeight="0" orientation="landscape" r:id="rId1"/>
  <headerFooter alignWithMargins="0"/>
  <rowBreaks count="3" manualBreakCount="3">
    <brk id="36" max="42" man="1"/>
    <brk id="68" max="42" man="1"/>
    <brk id="108" max="4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1"/>
  <sheetViews>
    <sheetView view="pageBreakPreview" topLeftCell="A4" zoomScale="70" zoomScaleNormal="72" zoomScaleSheetLayoutView="70" workbookViewId="0">
      <selection activeCell="P53" sqref="P53"/>
    </sheetView>
  </sheetViews>
  <sheetFormatPr defaultColWidth="9.140625" defaultRowHeight="18.75" x14ac:dyDescent="0.2"/>
  <cols>
    <col min="1" max="1" width="10.7109375" style="231" customWidth="1"/>
    <col min="2" max="2" width="95.7109375" style="261" customWidth="1"/>
    <col min="3" max="3" width="5.28515625" style="262" customWidth="1"/>
    <col min="4" max="4" width="6.28515625" style="263" customWidth="1"/>
    <col min="5" max="5" width="6.5703125" style="263" customWidth="1"/>
    <col min="6" max="6" width="6.42578125" style="262" customWidth="1"/>
    <col min="7" max="7" width="11.28515625" style="353" customWidth="1"/>
    <col min="8" max="8" width="9.7109375" style="262" customWidth="1"/>
    <col min="9" max="9" width="9.5703125" style="20" customWidth="1"/>
    <col min="10" max="10" width="9" style="20" customWidth="1"/>
    <col min="11" max="11" width="7.5703125" style="20" customWidth="1"/>
    <col min="12" max="12" width="9.42578125" style="20" customWidth="1"/>
    <col min="13" max="13" width="9" style="229" customWidth="1"/>
    <col min="14" max="14" width="6.5703125" style="20" customWidth="1"/>
    <col min="15" max="15" width="6.140625" style="20" customWidth="1"/>
    <col min="16" max="16" width="7.140625" style="20" customWidth="1"/>
    <col min="17" max="17" width="6.7109375" style="20" customWidth="1"/>
    <col min="18" max="18" width="6.28515625" style="20" customWidth="1"/>
    <col min="19" max="20" width="6.85546875" style="20" customWidth="1"/>
    <col min="21" max="21" width="6.7109375" style="20" customWidth="1"/>
    <col min="22" max="22" width="6.28515625" style="20" customWidth="1"/>
    <col min="23" max="27" width="9.140625" style="5" hidden="1" customWidth="1"/>
    <col min="28" max="43" width="0" style="5" hidden="1" customWidth="1"/>
    <col min="44" max="44" width="11.140625" style="1095" customWidth="1"/>
    <col min="45" max="16384" width="9.140625" style="5"/>
  </cols>
  <sheetData>
    <row r="1" spans="1:44" s="7" customFormat="1" ht="20.100000000000001" customHeight="1" thickBot="1" x14ac:dyDescent="0.25">
      <c r="A1" s="2383" t="s">
        <v>22</v>
      </c>
      <c r="B1" s="2386" t="s">
        <v>23</v>
      </c>
      <c r="C1" s="2336" t="s">
        <v>359</v>
      </c>
      <c r="D1" s="2337"/>
      <c r="E1" s="2337"/>
      <c r="F1" s="2338"/>
      <c r="G1" s="2469" t="s">
        <v>24</v>
      </c>
      <c r="H1" s="2346" t="s">
        <v>141</v>
      </c>
      <c r="I1" s="2346"/>
      <c r="J1" s="2346"/>
      <c r="K1" s="2346"/>
      <c r="L1" s="2346"/>
      <c r="M1" s="2347"/>
      <c r="N1" s="2390" t="s">
        <v>341</v>
      </c>
      <c r="O1" s="2458"/>
      <c r="P1" s="2458"/>
      <c r="Q1" s="2458"/>
      <c r="R1" s="2458"/>
      <c r="S1" s="2458"/>
      <c r="T1" s="2458"/>
      <c r="U1" s="2458"/>
      <c r="V1" s="2475"/>
      <c r="AR1" s="229"/>
    </row>
    <row r="2" spans="1:44" s="7" customFormat="1" ht="19.5" customHeight="1" x14ac:dyDescent="0.2">
      <c r="A2" s="2384"/>
      <c r="B2" s="2387"/>
      <c r="C2" s="2339"/>
      <c r="D2" s="2340"/>
      <c r="E2" s="2340"/>
      <c r="F2" s="2341"/>
      <c r="G2" s="2470"/>
      <c r="H2" s="2351" t="s">
        <v>25</v>
      </c>
      <c r="I2" s="2387" t="s">
        <v>142</v>
      </c>
      <c r="J2" s="2389"/>
      <c r="K2" s="2389"/>
      <c r="L2" s="2389"/>
      <c r="M2" s="2354" t="s">
        <v>26</v>
      </c>
      <c r="N2" s="2448" t="s">
        <v>29</v>
      </c>
      <c r="O2" s="2449"/>
      <c r="P2" s="2449" t="s">
        <v>30</v>
      </c>
      <c r="Q2" s="2449"/>
      <c r="R2" s="2449" t="s">
        <v>31</v>
      </c>
      <c r="S2" s="2449"/>
      <c r="T2" s="2449" t="s">
        <v>32</v>
      </c>
      <c r="U2" s="2449"/>
      <c r="V2" s="2473"/>
      <c r="AR2" s="229"/>
    </row>
    <row r="3" spans="1:44" s="7" customFormat="1" ht="19.5" customHeight="1" x14ac:dyDescent="0.2">
      <c r="A3" s="2384"/>
      <c r="B3" s="2387"/>
      <c r="C3" s="2321" t="s">
        <v>135</v>
      </c>
      <c r="D3" s="2321" t="s">
        <v>136</v>
      </c>
      <c r="E3" s="2309" t="s">
        <v>138</v>
      </c>
      <c r="F3" s="2310"/>
      <c r="G3" s="2470"/>
      <c r="H3" s="2351"/>
      <c r="I3" s="2311" t="s">
        <v>19</v>
      </c>
      <c r="J3" s="2314" t="s">
        <v>143</v>
      </c>
      <c r="K3" s="2314"/>
      <c r="L3" s="2314"/>
      <c r="M3" s="2355"/>
      <c r="N3" s="2450"/>
      <c r="O3" s="2314"/>
      <c r="P3" s="2314"/>
      <c r="Q3" s="2314"/>
      <c r="R3" s="2314"/>
      <c r="S3" s="2314"/>
      <c r="T3" s="2314"/>
      <c r="U3" s="2314"/>
      <c r="V3" s="2474"/>
      <c r="AR3" s="229"/>
    </row>
    <row r="4" spans="1:44" s="7" customFormat="1" ht="20.100000000000001" customHeight="1" x14ac:dyDescent="0.2">
      <c r="A4" s="2384"/>
      <c r="B4" s="2387"/>
      <c r="C4" s="2351"/>
      <c r="D4" s="2351"/>
      <c r="E4" s="2315" t="s">
        <v>139</v>
      </c>
      <c r="F4" s="2319" t="s">
        <v>140</v>
      </c>
      <c r="G4" s="2471"/>
      <c r="H4" s="2351"/>
      <c r="I4" s="2312"/>
      <c r="J4" s="2321" t="s">
        <v>27</v>
      </c>
      <c r="K4" s="2321" t="s">
        <v>434</v>
      </c>
      <c r="L4" s="2321" t="s">
        <v>28</v>
      </c>
      <c r="M4" s="2356"/>
      <c r="N4" s="1070">
        <v>1</v>
      </c>
      <c r="O4" s="1071">
        <v>2</v>
      </c>
      <c r="P4" s="1071">
        <v>3</v>
      </c>
      <c r="Q4" s="1071">
        <v>4</v>
      </c>
      <c r="R4" s="1071">
        <v>5</v>
      </c>
      <c r="S4" s="1071">
        <v>6</v>
      </c>
      <c r="T4" s="1071">
        <v>7</v>
      </c>
      <c r="U4" s="1071">
        <v>8</v>
      </c>
      <c r="V4" s="1072"/>
      <c r="AR4" s="229"/>
    </row>
    <row r="5" spans="1:44" s="7" customFormat="1" ht="20.100000000000001" customHeight="1" thickBot="1" x14ac:dyDescent="0.25">
      <c r="A5" s="2384"/>
      <c r="B5" s="2387"/>
      <c r="C5" s="2351"/>
      <c r="D5" s="2351"/>
      <c r="E5" s="2316"/>
      <c r="F5" s="2319"/>
      <c r="G5" s="2471"/>
      <c r="H5" s="2351"/>
      <c r="I5" s="2312"/>
      <c r="J5" s="2321"/>
      <c r="K5" s="2321"/>
      <c r="L5" s="2321"/>
      <c r="M5" s="2356"/>
      <c r="N5" s="2447" t="s">
        <v>342</v>
      </c>
      <c r="O5" s="2387"/>
      <c r="P5" s="2387"/>
      <c r="Q5" s="2387"/>
      <c r="R5" s="2387"/>
      <c r="S5" s="2387"/>
      <c r="T5" s="2387"/>
      <c r="U5" s="2387"/>
      <c r="V5" s="2476"/>
      <c r="AR5" s="229"/>
    </row>
    <row r="6" spans="1:44" s="7" customFormat="1" ht="22.5" customHeight="1" thickBot="1" x14ac:dyDescent="0.25">
      <c r="A6" s="2385"/>
      <c r="B6" s="2388"/>
      <c r="C6" s="2352"/>
      <c r="D6" s="2352"/>
      <c r="E6" s="2317"/>
      <c r="F6" s="2320"/>
      <c r="G6" s="2472"/>
      <c r="H6" s="2352"/>
      <c r="I6" s="2313"/>
      <c r="J6" s="2322"/>
      <c r="K6" s="2322"/>
      <c r="L6" s="2322"/>
      <c r="M6" s="2357"/>
      <c r="N6" s="1073">
        <v>15</v>
      </c>
      <c r="O6" s="1074">
        <v>18</v>
      </c>
      <c r="P6" s="1074">
        <v>15</v>
      </c>
      <c r="Q6" s="1074">
        <v>18</v>
      </c>
      <c r="R6" s="1074">
        <v>15</v>
      </c>
      <c r="S6" s="1074">
        <v>18</v>
      </c>
      <c r="T6" s="1074">
        <v>15</v>
      </c>
      <c r="U6" s="1074">
        <v>13</v>
      </c>
      <c r="V6" s="1075"/>
      <c r="AC6" s="2358" t="s">
        <v>29</v>
      </c>
      <c r="AD6" s="2359"/>
      <c r="AE6" s="2359"/>
      <c r="AF6" s="2359" t="s">
        <v>30</v>
      </c>
      <c r="AG6" s="2359"/>
      <c r="AH6" s="2359"/>
      <c r="AI6" s="2359" t="s">
        <v>31</v>
      </c>
      <c r="AJ6" s="2359"/>
      <c r="AK6" s="2359"/>
      <c r="AL6" s="2359" t="s">
        <v>32</v>
      </c>
      <c r="AM6" s="2359"/>
      <c r="AN6" s="2362"/>
      <c r="AR6" s="229"/>
    </row>
    <row r="7" spans="1:44" s="7" customFormat="1" ht="20.100000000000001" customHeight="1" thickBot="1" x14ac:dyDescent="0.25">
      <c r="A7" s="295">
        <v>1</v>
      </c>
      <c r="B7" s="295">
        <v>2</v>
      </c>
      <c r="C7" s="295">
        <v>3</v>
      </c>
      <c r="D7" s="295">
        <v>4</v>
      </c>
      <c r="E7" s="295">
        <v>5</v>
      </c>
      <c r="F7" s="295">
        <v>6</v>
      </c>
      <c r="G7" s="1121">
        <v>7</v>
      </c>
      <c r="H7" s="295">
        <v>8</v>
      </c>
      <c r="I7" s="295">
        <v>9</v>
      </c>
      <c r="J7" s="295">
        <v>10</v>
      </c>
      <c r="K7" s="295">
        <v>11</v>
      </c>
      <c r="L7" s="295">
        <v>12</v>
      </c>
      <c r="M7" s="323">
        <v>13</v>
      </c>
      <c r="N7" s="319">
        <v>14</v>
      </c>
      <c r="O7" s="295">
        <v>15</v>
      </c>
      <c r="P7" s="295">
        <v>17</v>
      </c>
      <c r="Q7" s="295">
        <v>18</v>
      </c>
      <c r="R7" s="295">
        <v>20</v>
      </c>
      <c r="S7" s="295">
        <v>21</v>
      </c>
      <c r="T7" s="295">
        <v>23</v>
      </c>
      <c r="U7" s="295">
        <v>25</v>
      </c>
      <c r="V7" s="320">
        <v>26</v>
      </c>
      <c r="W7" s="7" t="s">
        <v>29</v>
      </c>
      <c r="X7" s="7" t="s">
        <v>30</v>
      </c>
      <c r="Y7" s="7" t="s">
        <v>31</v>
      </c>
      <c r="Z7" s="7" t="s">
        <v>32</v>
      </c>
      <c r="AC7" s="2360"/>
      <c r="AD7" s="2361"/>
      <c r="AE7" s="2361"/>
      <c r="AF7" s="2361"/>
      <c r="AG7" s="2361"/>
      <c r="AH7" s="2361"/>
      <c r="AI7" s="2361"/>
      <c r="AJ7" s="2361"/>
      <c r="AK7" s="2361"/>
      <c r="AL7" s="2361"/>
      <c r="AM7" s="2361"/>
      <c r="AN7" s="2363"/>
      <c r="AR7" s="229"/>
    </row>
    <row r="8" spans="1:44" s="7" customFormat="1" ht="20.100000000000001" customHeight="1" thickBot="1" x14ac:dyDescent="0.25">
      <c r="A8" s="2294" t="s">
        <v>360</v>
      </c>
      <c r="B8" s="2295"/>
      <c r="C8" s="2295"/>
      <c r="D8" s="2295"/>
      <c r="E8" s="2295"/>
      <c r="F8" s="2295"/>
      <c r="G8" s="2295"/>
      <c r="H8" s="2295"/>
      <c r="I8" s="2295"/>
      <c r="J8" s="2295"/>
      <c r="K8" s="2295"/>
      <c r="L8" s="2295"/>
      <c r="M8" s="2295"/>
      <c r="N8" s="2295"/>
      <c r="O8" s="2295"/>
      <c r="P8" s="2295"/>
      <c r="Q8" s="2295"/>
      <c r="R8" s="2295"/>
      <c r="S8" s="2295"/>
      <c r="T8" s="2295"/>
      <c r="U8" s="2295"/>
      <c r="V8" s="2296"/>
      <c r="AC8" s="296">
        <v>1</v>
      </c>
      <c r="AD8" s="161" t="s">
        <v>333</v>
      </c>
      <c r="AE8" s="161" t="s">
        <v>334</v>
      </c>
      <c r="AF8" s="161">
        <v>3</v>
      </c>
      <c r="AG8" s="161" t="s">
        <v>335</v>
      </c>
      <c r="AH8" s="161" t="s">
        <v>336</v>
      </c>
      <c r="AI8" s="161">
        <v>5</v>
      </c>
      <c r="AJ8" s="161" t="s">
        <v>337</v>
      </c>
      <c r="AK8" s="161" t="s">
        <v>338</v>
      </c>
      <c r="AL8" s="161">
        <v>7</v>
      </c>
      <c r="AM8" s="161" t="s">
        <v>339</v>
      </c>
      <c r="AN8" s="297" t="s">
        <v>340</v>
      </c>
      <c r="AR8" s="229"/>
    </row>
    <row r="9" spans="1:44" s="7" customFormat="1" ht="20.100000000000001" customHeight="1" thickBot="1" x14ac:dyDescent="0.25">
      <c r="A9" s="2294" t="s">
        <v>368</v>
      </c>
      <c r="B9" s="2295"/>
      <c r="C9" s="2295"/>
      <c r="D9" s="2295"/>
      <c r="E9" s="2295"/>
      <c r="F9" s="2295"/>
      <c r="G9" s="2295"/>
      <c r="H9" s="2295"/>
      <c r="I9" s="2295"/>
      <c r="J9" s="2295"/>
      <c r="K9" s="2295"/>
      <c r="L9" s="2295"/>
      <c r="M9" s="2295"/>
      <c r="N9" s="2295"/>
      <c r="O9" s="2295"/>
      <c r="P9" s="2295"/>
      <c r="Q9" s="2295"/>
      <c r="R9" s="2295"/>
      <c r="S9" s="2295"/>
      <c r="T9" s="2295"/>
      <c r="U9" s="2295"/>
      <c r="V9" s="2296"/>
      <c r="AC9" s="900"/>
      <c r="AD9" s="900"/>
      <c r="AE9" s="900"/>
      <c r="AF9" s="900"/>
      <c r="AG9" s="900"/>
      <c r="AH9" s="900"/>
      <c r="AI9" s="900"/>
      <c r="AJ9" s="900"/>
      <c r="AK9" s="900"/>
      <c r="AL9" s="900"/>
      <c r="AM9" s="900"/>
      <c r="AN9" s="900"/>
      <c r="AR9" s="229"/>
    </row>
    <row r="10" spans="1:44" s="20" customFormat="1" ht="20.100000000000001" customHeight="1" x14ac:dyDescent="0.2">
      <c r="A10" s="77"/>
      <c r="B10" s="843" t="s">
        <v>397</v>
      </c>
      <c r="C10" s="166">
        <v>1</v>
      </c>
      <c r="D10" s="16"/>
      <c r="E10" s="16"/>
      <c r="F10" s="978"/>
      <c r="G10" s="1160">
        <v>5</v>
      </c>
      <c r="H10" s="839">
        <f t="shared" ref="H10:H20" si="0">G10*30</f>
        <v>150</v>
      </c>
      <c r="I10" s="16">
        <v>60</v>
      </c>
      <c r="J10" s="16">
        <v>30</v>
      </c>
      <c r="K10" s="16"/>
      <c r="L10" s="16">
        <v>30</v>
      </c>
      <c r="M10" s="118">
        <f t="shared" ref="M10:M20" si="1">H10-I10</f>
        <v>90</v>
      </c>
      <c r="N10" s="165">
        <v>4</v>
      </c>
      <c r="O10" s="107"/>
      <c r="P10" s="107"/>
      <c r="Q10" s="58"/>
      <c r="R10" s="58"/>
      <c r="S10" s="58"/>
      <c r="T10" s="58"/>
      <c r="U10" s="58"/>
      <c r="V10" s="114"/>
      <c r="AR10" s="229" t="s">
        <v>443</v>
      </c>
    </row>
    <row r="11" spans="1:44" s="20" customFormat="1" ht="20.100000000000001" customHeight="1" x14ac:dyDescent="0.2">
      <c r="A11" s="1088"/>
      <c r="B11" s="845" t="s">
        <v>55</v>
      </c>
      <c r="C11" s="934"/>
      <c r="D11" s="55" t="s">
        <v>20</v>
      </c>
      <c r="E11" s="55"/>
      <c r="F11" s="859"/>
      <c r="G11" s="1161">
        <v>4</v>
      </c>
      <c r="H11" s="943">
        <f t="shared" si="0"/>
        <v>120</v>
      </c>
      <c r="I11" s="107">
        <f>J11+K11+L11</f>
        <v>60</v>
      </c>
      <c r="J11" s="57">
        <v>15</v>
      </c>
      <c r="K11" s="59"/>
      <c r="L11" s="59">
        <v>45</v>
      </c>
      <c r="M11" s="114">
        <f t="shared" si="1"/>
        <v>60</v>
      </c>
      <c r="N11" s="87">
        <v>4</v>
      </c>
      <c r="O11" s="80"/>
      <c r="P11" s="80"/>
      <c r="Q11" s="80"/>
      <c r="R11" s="80"/>
      <c r="S11" s="80"/>
      <c r="T11" s="80"/>
      <c r="U11" s="80"/>
      <c r="V11" s="428"/>
      <c r="AC11" s="2360"/>
      <c r="AD11" s="2361"/>
      <c r="AE11" s="2361"/>
      <c r="AF11" s="2361"/>
      <c r="AG11" s="2361"/>
      <c r="AH11" s="2361"/>
      <c r="AI11" s="2361"/>
      <c r="AJ11" s="2361"/>
      <c r="AK11" s="2361"/>
      <c r="AL11" s="2361"/>
      <c r="AM11" s="2361"/>
      <c r="AN11" s="2363"/>
      <c r="AR11" s="229" t="s">
        <v>442</v>
      </c>
    </row>
    <row r="12" spans="1:44" s="20" customFormat="1" ht="20.100000000000001" customHeight="1" x14ac:dyDescent="0.2">
      <c r="A12" s="77"/>
      <c r="B12" s="843" t="s">
        <v>33</v>
      </c>
      <c r="C12" s="166"/>
      <c r="D12" s="21">
        <v>1</v>
      </c>
      <c r="E12" s="21"/>
      <c r="F12" s="977"/>
      <c r="G12" s="1162">
        <v>2</v>
      </c>
      <c r="H12" s="842">
        <f t="shared" si="0"/>
        <v>60</v>
      </c>
      <c r="I12" s="16">
        <v>30</v>
      </c>
      <c r="J12" s="16"/>
      <c r="K12" s="16"/>
      <c r="L12" s="16">
        <v>30</v>
      </c>
      <c r="M12" s="118">
        <f t="shared" si="1"/>
        <v>30</v>
      </c>
      <c r="N12" s="165">
        <v>2</v>
      </c>
      <c r="O12" s="58"/>
      <c r="P12" s="58"/>
      <c r="Q12" s="58"/>
      <c r="R12" s="164"/>
      <c r="S12" s="58"/>
      <c r="T12" s="58"/>
      <c r="U12" s="58"/>
      <c r="V12" s="114"/>
      <c r="AB12" s="20" t="s">
        <v>347</v>
      </c>
      <c r="AC12" s="20">
        <f>COUNTIF($D12:$D20,AC$8)</f>
        <v>2</v>
      </c>
      <c r="AD12" s="20">
        <f>COUNTIF($D12:$D20,AD$8)</f>
        <v>0</v>
      </c>
      <c r="AE12" s="20">
        <v>1</v>
      </c>
      <c r="AF12" s="20">
        <f>COUNTIF($D12:$D20,AF$8)</f>
        <v>0</v>
      </c>
      <c r="AG12" s="20">
        <f>COUNTIF($D12:$D20,AG$8)</f>
        <v>0</v>
      </c>
      <c r="AH12" s="20">
        <v>1</v>
      </c>
      <c r="AI12" s="20">
        <f t="shared" ref="AI12:AN12" si="2">COUNTIF($D12:$D20,AI$8)</f>
        <v>0</v>
      </c>
      <c r="AJ12" s="20">
        <f t="shared" si="2"/>
        <v>0</v>
      </c>
      <c r="AK12" s="20">
        <f t="shared" si="2"/>
        <v>0</v>
      </c>
      <c r="AL12" s="20">
        <f t="shared" si="2"/>
        <v>0</v>
      </c>
      <c r="AM12" s="20">
        <f t="shared" si="2"/>
        <v>0</v>
      </c>
      <c r="AN12" s="20">
        <f t="shared" si="2"/>
        <v>0</v>
      </c>
      <c r="AR12" s="229" t="s">
        <v>443</v>
      </c>
    </row>
    <row r="13" spans="1:44" s="20" customFormat="1" ht="20.100000000000001" customHeight="1" x14ac:dyDescent="0.2">
      <c r="A13" s="77"/>
      <c r="B13" s="843" t="s">
        <v>33</v>
      </c>
      <c r="C13" s="166"/>
      <c r="D13" s="21">
        <v>2</v>
      </c>
      <c r="E13" s="21"/>
      <c r="F13" s="977"/>
      <c r="G13" s="1162">
        <v>2</v>
      </c>
      <c r="H13" s="842">
        <f t="shared" si="0"/>
        <v>60</v>
      </c>
      <c r="I13" s="16">
        <v>36</v>
      </c>
      <c r="J13" s="16"/>
      <c r="K13" s="16"/>
      <c r="L13" s="16">
        <v>36</v>
      </c>
      <c r="M13" s="118">
        <f t="shared" si="1"/>
        <v>24</v>
      </c>
      <c r="N13" s="165"/>
      <c r="O13" s="58">
        <v>2</v>
      </c>
      <c r="P13" s="58"/>
      <c r="Q13" s="58"/>
      <c r="R13" s="164"/>
      <c r="S13" s="58"/>
      <c r="T13" s="58"/>
      <c r="U13" s="58"/>
      <c r="V13" s="114"/>
      <c r="AB13" s="20" t="s">
        <v>348</v>
      </c>
      <c r="AR13" s="229"/>
    </row>
    <row r="14" spans="1:44" s="20" customFormat="1" ht="20.100000000000001" customHeight="1" x14ac:dyDescent="0.2">
      <c r="A14" s="77"/>
      <c r="B14" s="845" t="s">
        <v>56</v>
      </c>
      <c r="C14" s="934" t="s">
        <v>20</v>
      </c>
      <c r="D14" s="55"/>
      <c r="E14" s="55"/>
      <c r="F14" s="859"/>
      <c r="G14" s="1161">
        <v>6</v>
      </c>
      <c r="H14" s="943">
        <f t="shared" si="0"/>
        <v>180</v>
      </c>
      <c r="I14" s="107">
        <f>J14+K14+L14</f>
        <v>90</v>
      </c>
      <c r="J14" s="58">
        <v>45</v>
      </c>
      <c r="K14" s="58">
        <v>45</v>
      </c>
      <c r="L14" s="58"/>
      <c r="M14" s="114">
        <f t="shared" si="1"/>
        <v>90</v>
      </c>
      <c r="N14" s="87">
        <v>6</v>
      </c>
      <c r="O14" s="80"/>
      <c r="P14" s="80"/>
      <c r="Q14" s="80"/>
      <c r="R14" s="80"/>
      <c r="S14" s="80"/>
      <c r="T14" s="80"/>
      <c r="U14" s="80"/>
      <c r="V14" s="428"/>
      <c r="AR14" s="229" t="s">
        <v>438</v>
      </c>
    </row>
    <row r="15" spans="1:44" s="20" customFormat="1" ht="20.100000000000001" customHeight="1" x14ac:dyDescent="0.2">
      <c r="A15" s="77"/>
      <c r="B15" s="845" t="s">
        <v>56</v>
      </c>
      <c r="C15" s="934" t="s">
        <v>21</v>
      </c>
      <c r="D15" s="55"/>
      <c r="E15" s="55"/>
      <c r="F15" s="859"/>
      <c r="G15" s="1161">
        <v>4</v>
      </c>
      <c r="H15" s="943">
        <f t="shared" si="0"/>
        <v>120</v>
      </c>
      <c r="I15" s="107">
        <f>J15+K15+L15</f>
        <v>54</v>
      </c>
      <c r="J15" s="57">
        <v>18</v>
      </c>
      <c r="K15" s="59">
        <v>36</v>
      </c>
      <c r="L15" s="59"/>
      <c r="M15" s="114">
        <f t="shared" si="1"/>
        <v>66</v>
      </c>
      <c r="N15" s="87"/>
      <c r="O15" s="80">
        <v>3</v>
      </c>
      <c r="P15" s="80"/>
      <c r="Q15" s="80"/>
      <c r="R15" s="80"/>
      <c r="S15" s="80"/>
      <c r="T15" s="80"/>
      <c r="U15" s="80"/>
      <c r="V15" s="428"/>
      <c r="AB15" s="20" t="s">
        <v>346</v>
      </c>
      <c r="AC15" s="20">
        <f t="shared" ref="AC15:AN15" si="3">COUNTIF($C11:$C21,AC$8)</f>
        <v>2</v>
      </c>
      <c r="AD15" s="20">
        <f t="shared" si="3"/>
        <v>0</v>
      </c>
      <c r="AE15" s="20">
        <f t="shared" si="3"/>
        <v>0</v>
      </c>
      <c r="AF15" s="20">
        <f t="shared" si="3"/>
        <v>0</v>
      </c>
      <c r="AG15" s="20">
        <f t="shared" si="3"/>
        <v>0</v>
      </c>
      <c r="AH15" s="20">
        <f t="shared" si="3"/>
        <v>0</v>
      </c>
      <c r="AI15" s="20">
        <f t="shared" si="3"/>
        <v>0</v>
      </c>
      <c r="AJ15" s="20">
        <f t="shared" si="3"/>
        <v>0</v>
      </c>
      <c r="AK15" s="20">
        <f t="shared" si="3"/>
        <v>0</v>
      </c>
      <c r="AL15" s="20">
        <f t="shared" si="3"/>
        <v>0</v>
      </c>
      <c r="AM15" s="20">
        <f t="shared" si="3"/>
        <v>0</v>
      </c>
      <c r="AN15" s="20">
        <f t="shared" si="3"/>
        <v>0</v>
      </c>
      <c r="AR15" s="229"/>
    </row>
    <row r="16" spans="1:44" s="20" customFormat="1" ht="20.100000000000001" customHeight="1" x14ac:dyDescent="0.2">
      <c r="A16" s="77"/>
      <c r="B16" s="845" t="s">
        <v>220</v>
      </c>
      <c r="C16" s="171">
        <v>1</v>
      </c>
      <c r="D16" s="60"/>
      <c r="E16" s="60"/>
      <c r="F16" s="575"/>
      <c r="G16" s="1161">
        <v>6</v>
      </c>
      <c r="H16" s="943">
        <f t="shared" si="0"/>
        <v>180</v>
      </c>
      <c r="I16" s="107">
        <f>J16+K16+L16</f>
        <v>90</v>
      </c>
      <c r="J16" s="58">
        <v>45</v>
      </c>
      <c r="K16" s="58"/>
      <c r="L16" s="58">
        <v>45</v>
      </c>
      <c r="M16" s="114">
        <f t="shared" si="1"/>
        <v>90</v>
      </c>
      <c r="N16" s="171">
        <v>6</v>
      </c>
      <c r="O16" s="60"/>
      <c r="P16" s="60"/>
      <c r="Q16" s="60"/>
      <c r="R16" s="60"/>
      <c r="S16" s="60"/>
      <c r="T16" s="60"/>
      <c r="U16" s="60"/>
      <c r="V16" s="68"/>
      <c r="AB16" s="20" t="s">
        <v>349</v>
      </c>
      <c r="AR16" s="229" t="s">
        <v>444</v>
      </c>
    </row>
    <row r="17" spans="1:44" s="20" customFormat="1" ht="20.100000000000001" customHeight="1" x14ac:dyDescent="0.2">
      <c r="A17" s="77"/>
      <c r="B17" s="845" t="s">
        <v>220</v>
      </c>
      <c r="C17" s="171">
        <v>2</v>
      </c>
      <c r="D17" s="60"/>
      <c r="E17" s="60"/>
      <c r="F17" s="575"/>
      <c r="G17" s="1161">
        <v>6</v>
      </c>
      <c r="H17" s="943">
        <f t="shared" si="0"/>
        <v>180</v>
      </c>
      <c r="I17" s="107">
        <f>J17+K17+L17</f>
        <v>108</v>
      </c>
      <c r="J17" s="60">
        <v>54</v>
      </c>
      <c r="K17" s="60"/>
      <c r="L17" s="60">
        <v>54</v>
      </c>
      <c r="M17" s="114">
        <f t="shared" si="1"/>
        <v>72</v>
      </c>
      <c r="N17" s="171"/>
      <c r="O17" s="60">
        <v>6</v>
      </c>
      <c r="P17" s="60"/>
      <c r="Q17" s="60"/>
      <c r="R17" s="60"/>
      <c r="S17" s="60"/>
      <c r="T17" s="60"/>
      <c r="U17" s="60"/>
      <c r="V17" s="68"/>
      <c r="W17" s="972"/>
      <c r="X17" s="578"/>
      <c r="Y17" s="578"/>
      <c r="Z17" s="578"/>
      <c r="AR17" s="229"/>
    </row>
    <row r="18" spans="1:44" s="971" customFormat="1" ht="20.100000000000001" customHeight="1" x14ac:dyDescent="0.2">
      <c r="A18" s="77"/>
      <c r="B18" s="845" t="s">
        <v>61</v>
      </c>
      <c r="C18" s="946">
        <v>2</v>
      </c>
      <c r="D18" s="237"/>
      <c r="E18" s="237"/>
      <c r="F18" s="980"/>
      <c r="G18" s="1161">
        <v>6</v>
      </c>
      <c r="H18" s="943">
        <f t="shared" si="0"/>
        <v>180</v>
      </c>
      <c r="I18" s="107">
        <f>J18+K18+L18</f>
        <v>90</v>
      </c>
      <c r="J18" s="58">
        <v>54</v>
      </c>
      <c r="K18" s="58">
        <v>18</v>
      </c>
      <c r="L18" s="58">
        <v>18</v>
      </c>
      <c r="M18" s="114">
        <f t="shared" si="1"/>
        <v>90</v>
      </c>
      <c r="N18" s="238"/>
      <c r="O18" s="173">
        <v>5</v>
      </c>
      <c r="P18" s="578"/>
      <c r="Q18" s="578"/>
      <c r="R18" s="578"/>
      <c r="S18" s="578"/>
      <c r="T18" s="578"/>
      <c r="U18" s="578"/>
      <c r="V18" s="580"/>
      <c r="W18" s="969"/>
      <c r="X18" s="970"/>
      <c r="Y18" s="970"/>
      <c r="Z18" s="970"/>
      <c r="AR18" s="1095" t="s">
        <v>464</v>
      </c>
    </row>
    <row r="19" spans="1:44" s="971" customFormat="1" ht="20.100000000000001" customHeight="1" x14ac:dyDescent="0.2">
      <c r="A19" s="604"/>
      <c r="B19" s="989" t="s">
        <v>38</v>
      </c>
      <c r="C19" s="990"/>
      <c r="D19" s="80">
        <v>1</v>
      </c>
      <c r="E19" s="128"/>
      <c r="F19" s="980"/>
      <c r="G19" s="1163">
        <v>3</v>
      </c>
      <c r="H19" s="941">
        <f t="shared" si="0"/>
        <v>90</v>
      </c>
      <c r="I19" s="992">
        <f>SUM($J19:$L19)</f>
        <v>60</v>
      </c>
      <c r="J19" s="624">
        <v>8</v>
      </c>
      <c r="K19" s="624"/>
      <c r="L19" s="624">
        <v>52</v>
      </c>
      <c r="M19" s="993">
        <f t="shared" si="1"/>
        <v>30</v>
      </c>
      <c r="N19" s="87">
        <v>4</v>
      </c>
      <c r="O19" s="80"/>
      <c r="P19" s="80"/>
      <c r="Q19" s="80"/>
      <c r="R19" s="974"/>
      <c r="S19" s="974"/>
      <c r="T19" s="974"/>
      <c r="U19" s="974"/>
      <c r="V19" s="571"/>
      <c r="AR19" s="1095" t="s">
        <v>462</v>
      </c>
    </row>
    <row r="20" spans="1:44" s="971" customFormat="1" ht="20.100000000000001" customHeight="1" thickBot="1" x14ac:dyDescent="0.25">
      <c r="A20" s="604"/>
      <c r="B20" s="989" t="s">
        <v>38</v>
      </c>
      <c r="C20" s="990"/>
      <c r="D20" s="21">
        <v>2</v>
      </c>
      <c r="E20" s="128"/>
      <c r="F20" s="980"/>
      <c r="G20" s="1161">
        <v>3</v>
      </c>
      <c r="H20" s="929">
        <f t="shared" si="0"/>
        <v>90</v>
      </c>
      <c r="I20" s="994">
        <v>72</v>
      </c>
      <c r="J20" s="58"/>
      <c r="K20" s="58"/>
      <c r="L20" s="58">
        <v>72</v>
      </c>
      <c r="M20" s="995">
        <f t="shared" si="1"/>
        <v>18</v>
      </c>
      <c r="N20" s="87"/>
      <c r="O20" s="80">
        <v>4</v>
      </c>
      <c r="P20" s="80"/>
      <c r="Q20" s="80"/>
      <c r="R20" s="974"/>
      <c r="S20" s="974"/>
      <c r="T20" s="974"/>
      <c r="U20" s="974"/>
      <c r="V20" s="571"/>
      <c r="AR20" s="1095"/>
    </row>
    <row r="21" spans="1:44" s="20" customFormat="1" ht="20.100000000000001" customHeight="1" thickBot="1" x14ac:dyDescent="0.25">
      <c r="A21" s="2433" t="s">
        <v>370</v>
      </c>
      <c r="B21" s="2245"/>
      <c r="C21" s="2245"/>
      <c r="D21" s="2245"/>
      <c r="E21" s="2245"/>
      <c r="F21" s="2245"/>
      <c r="G21" s="2245"/>
      <c r="H21" s="2262"/>
      <c r="I21" s="2262"/>
      <c r="J21" s="2262"/>
      <c r="K21" s="2262"/>
      <c r="L21" s="2262"/>
      <c r="M21" s="2262"/>
      <c r="N21" s="2262"/>
      <c r="O21" s="2262"/>
      <c r="P21" s="2262"/>
      <c r="Q21" s="2262"/>
      <c r="R21" s="2262"/>
      <c r="S21" s="2262"/>
      <c r="T21" s="2262"/>
      <c r="U21" s="2262"/>
      <c r="V21" s="2459"/>
      <c r="W21" s="899"/>
      <c r="X21" s="578"/>
      <c r="Y21" s="578"/>
      <c r="Z21" s="578"/>
      <c r="AR21" s="229"/>
    </row>
    <row r="22" spans="1:44" s="971" customFormat="1" ht="20.100000000000001" customHeight="1" x14ac:dyDescent="0.2">
      <c r="A22" s="141"/>
      <c r="B22" s="932" t="s">
        <v>447</v>
      </c>
      <c r="C22" s="935"/>
      <c r="D22" s="881" t="s">
        <v>20</v>
      </c>
      <c r="E22" s="881"/>
      <c r="F22" s="864"/>
      <c r="G22" s="1164">
        <v>1</v>
      </c>
      <c r="H22" s="867">
        <f>G22*30</f>
        <v>30</v>
      </c>
      <c r="I22" s="293">
        <f>J22+K22+L22</f>
        <v>15</v>
      </c>
      <c r="J22" s="267">
        <v>8</v>
      </c>
      <c r="K22" s="325"/>
      <c r="L22" s="325">
        <v>7</v>
      </c>
      <c r="M22" s="838">
        <f>H22-I22</f>
        <v>15</v>
      </c>
      <c r="N22" s="879">
        <v>1</v>
      </c>
      <c r="O22" s="80"/>
      <c r="P22" s="80"/>
      <c r="Q22" s="80"/>
      <c r="R22" s="80"/>
      <c r="S22" s="80"/>
      <c r="T22" s="80"/>
      <c r="U22" s="80"/>
      <c r="V22" s="428"/>
      <c r="W22" s="969"/>
      <c r="X22" s="970"/>
      <c r="Y22" s="970"/>
      <c r="Z22" s="970"/>
      <c r="AR22" s="1095" t="s">
        <v>446</v>
      </c>
    </row>
    <row r="23" spans="1:44" s="20" customFormat="1" ht="38.25" customHeight="1" thickBot="1" x14ac:dyDescent="0.25">
      <c r="A23" s="936"/>
      <c r="B23" s="874" t="s">
        <v>465</v>
      </c>
      <c r="C23" s="847"/>
      <c r="D23" s="29" t="s">
        <v>21</v>
      </c>
      <c r="E23" s="29"/>
      <c r="F23" s="875"/>
      <c r="G23" s="1163">
        <v>4</v>
      </c>
      <c r="H23" s="867">
        <f>G23*30</f>
        <v>120</v>
      </c>
      <c r="I23" s="293">
        <f>J23+K23+L23</f>
        <v>54</v>
      </c>
      <c r="J23" s="267">
        <v>36</v>
      </c>
      <c r="K23" s="325"/>
      <c r="L23" s="325">
        <v>18</v>
      </c>
      <c r="M23" s="838">
        <f>H23-I23</f>
        <v>66</v>
      </c>
      <c r="N23" s="879"/>
      <c r="O23" s="837">
        <v>3</v>
      </c>
      <c r="P23" s="837"/>
      <c r="Q23" s="837"/>
      <c r="R23" s="837"/>
      <c r="S23" s="837"/>
      <c r="T23" s="837"/>
      <c r="U23" s="837"/>
      <c r="V23" s="1036"/>
      <c r="AR23" s="229" t="s">
        <v>438</v>
      </c>
    </row>
    <row r="24" spans="1:44" s="27" customFormat="1" ht="20.100000000000001" customHeight="1" thickBot="1" x14ac:dyDescent="0.25">
      <c r="A24" s="2455" t="s">
        <v>364</v>
      </c>
      <c r="B24" s="2456"/>
      <c r="C24" s="2456"/>
      <c r="D24" s="2456"/>
      <c r="E24" s="2456"/>
      <c r="F24" s="2456"/>
      <c r="G24" s="2456"/>
      <c r="H24" s="2456"/>
      <c r="I24" s="2456"/>
      <c r="J24" s="2456"/>
      <c r="K24" s="2456"/>
      <c r="L24" s="2456"/>
      <c r="M24" s="2456"/>
      <c r="N24" s="2456"/>
      <c r="O24" s="2456"/>
      <c r="P24" s="2456"/>
      <c r="Q24" s="2456"/>
      <c r="R24" s="2456"/>
      <c r="S24" s="2456"/>
      <c r="T24" s="2456"/>
      <c r="U24" s="2456"/>
      <c r="V24" s="2460"/>
      <c r="W24" s="871"/>
      <c r="X24" s="290"/>
      <c r="Y24" s="290"/>
      <c r="Z24" s="290"/>
      <c r="AR24" s="1094"/>
    </row>
    <row r="25" spans="1:44" s="27" customFormat="1" ht="20.100000000000001" customHeight="1" thickBot="1" x14ac:dyDescent="0.25">
      <c r="A25" s="2455" t="s">
        <v>369</v>
      </c>
      <c r="B25" s="2456"/>
      <c r="C25" s="2456"/>
      <c r="D25" s="2456"/>
      <c r="E25" s="2456"/>
      <c r="F25" s="2456"/>
      <c r="G25" s="2456"/>
      <c r="H25" s="2456"/>
      <c r="I25" s="2456"/>
      <c r="J25" s="2456"/>
      <c r="K25" s="2456"/>
      <c r="L25" s="2456"/>
      <c r="M25" s="2456"/>
      <c r="N25" s="2456"/>
      <c r="O25" s="2456"/>
      <c r="P25" s="2456"/>
      <c r="Q25" s="2456"/>
      <c r="R25" s="2456"/>
      <c r="S25" s="2456"/>
      <c r="T25" s="2456"/>
      <c r="U25" s="2456"/>
      <c r="V25" s="2460"/>
      <c r="W25" s="871"/>
      <c r="X25" s="290"/>
      <c r="Y25" s="290"/>
      <c r="Z25" s="290"/>
      <c r="AR25" s="1094"/>
    </row>
    <row r="26" spans="1:44" s="896" customFormat="1" ht="20.100000000000001" customHeight="1" thickBot="1" x14ac:dyDescent="0.25">
      <c r="A26" s="2461" t="s">
        <v>371</v>
      </c>
      <c r="B26" s="2462"/>
      <c r="C26" s="2462"/>
      <c r="D26" s="2462"/>
      <c r="E26" s="2462"/>
      <c r="F26" s="2462"/>
      <c r="G26" s="2462"/>
      <c r="H26" s="2467"/>
      <c r="I26" s="2467"/>
      <c r="J26" s="2467"/>
      <c r="K26" s="2467"/>
      <c r="L26" s="2467"/>
      <c r="M26" s="2467"/>
      <c r="N26" s="2467"/>
      <c r="O26" s="2467"/>
      <c r="P26" s="2467"/>
      <c r="Q26" s="2467"/>
      <c r="R26" s="2467"/>
      <c r="S26" s="2467"/>
      <c r="T26" s="2467"/>
      <c r="U26" s="2467"/>
      <c r="V26" s="2468"/>
      <c r="AR26" s="229"/>
    </row>
    <row r="27" spans="1:44" s="1031" customFormat="1" ht="42" customHeight="1" thickBot="1" x14ac:dyDescent="0.25">
      <c r="A27" s="1115"/>
      <c r="B27" s="1191" t="s">
        <v>448</v>
      </c>
      <c r="C27" s="313"/>
      <c r="D27" s="928" t="s">
        <v>21</v>
      </c>
      <c r="E27" s="928"/>
      <c r="F27" s="951"/>
      <c r="G27" s="1165">
        <v>3.5</v>
      </c>
      <c r="H27" s="1137">
        <f>G27*30</f>
        <v>105</v>
      </c>
      <c r="I27" s="1138">
        <f>J27+K27+L27</f>
        <v>54</v>
      </c>
      <c r="J27" s="268">
        <v>18</v>
      </c>
      <c r="K27" s="1139"/>
      <c r="L27" s="1139">
        <v>36</v>
      </c>
      <c r="M27" s="1116">
        <f>H27-I27</f>
        <v>51</v>
      </c>
      <c r="N27" s="952"/>
      <c r="O27" s="938">
        <v>3</v>
      </c>
      <c r="P27" s="953"/>
      <c r="Q27" s="953"/>
      <c r="R27" s="953"/>
      <c r="S27" s="953"/>
      <c r="T27" s="953"/>
      <c r="U27" s="953"/>
      <c r="V27" s="1140"/>
      <c r="W27" s="924"/>
      <c r="AR27" s="229" t="s">
        <v>438</v>
      </c>
    </row>
    <row r="28" spans="1:44" s="27" customFormat="1" ht="20.100000000000001" customHeight="1" thickBot="1" x14ac:dyDescent="0.25">
      <c r="A28" s="2416" t="s">
        <v>195</v>
      </c>
      <c r="B28" s="2417"/>
      <c r="C28" s="2417"/>
      <c r="D28" s="2417"/>
      <c r="E28" s="2417"/>
      <c r="F28" s="2417"/>
      <c r="G28" s="2417"/>
      <c r="H28" s="2417"/>
      <c r="I28" s="2417"/>
      <c r="J28" s="2417"/>
      <c r="K28" s="2417"/>
      <c r="L28" s="2417"/>
      <c r="M28" s="2417"/>
      <c r="N28" s="2417"/>
      <c r="O28" s="2417"/>
      <c r="P28" s="2417"/>
      <c r="Q28" s="2417"/>
      <c r="R28" s="2417"/>
      <c r="S28" s="2417"/>
      <c r="T28" s="2417"/>
      <c r="U28" s="2417"/>
      <c r="V28" s="2464"/>
      <c r="AR28" s="1094"/>
    </row>
    <row r="29" spans="1:44" s="27" customFormat="1" ht="20.100000000000001" customHeight="1" thickBot="1" x14ac:dyDescent="0.35">
      <c r="A29" s="1025"/>
      <c r="B29" s="1141" t="s">
        <v>86</v>
      </c>
      <c r="C29" s="1142"/>
      <c r="D29" s="255">
        <v>2</v>
      </c>
      <c r="E29" s="255"/>
      <c r="F29" s="1143"/>
      <c r="G29" s="1166">
        <v>4.5</v>
      </c>
      <c r="H29" s="1144">
        <f>G29*30</f>
        <v>135</v>
      </c>
      <c r="I29" s="1145"/>
      <c r="J29" s="1145"/>
      <c r="K29" s="1145"/>
      <c r="L29" s="1145"/>
      <c r="M29" s="1146"/>
      <c r="N29" s="1147"/>
      <c r="O29" s="1148"/>
      <c r="P29" s="1148"/>
      <c r="Q29" s="1148"/>
      <c r="R29" s="1148"/>
      <c r="S29" s="1148"/>
      <c r="T29" s="1149"/>
      <c r="U29" s="1150"/>
      <c r="V29" s="1151"/>
      <c r="W29" s="27" t="s">
        <v>344</v>
      </c>
      <c r="AR29" s="1094" t="s">
        <v>438</v>
      </c>
    </row>
    <row r="30" spans="1:44" s="41" customFormat="1" ht="30" customHeight="1" thickBot="1" x14ac:dyDescent="0.25">
      <c r="A30" s="2433" t="s">
        <v>116</v>
      </c>
      <c r="B30" s="2245"/>
      <c r="C30" s="104"/>
      <c r="D30" s="76"/>
      <c r="E30" s="76"/>
      <c r="F30" s="76"/>
      <c r="G30" s="1118">
        <f>G31+G32</f>
        <v>60</v>
      </c>
      <c r="H30" s="1013">
        <f t="shared" ref="H30:V30" si="4">H31+H32</f>
        <v>1800</v>
      </c>
      <c r="I30" s="1119">
        <f t="shared" si="4"/>
        <v>873</v>
      </c>
      <c r="J30" s="1119">
        <f t="shared" si="4"/>
        <v>331</v>
      </c>
      <c r="K30" s="1119">
        <f t="shared" si="4"/>
        <v>99</v>
      </c>
      <c r="L30" s="1119">
        <f t="shared" si="4"/>
        <v>443</v>
      </c>
      <c r="M30" s="1118">
        <f t="shared" si="4"/>
        <v>792</v>
      </c>
      <c r="N30" s="1013">
        <f t="shared" si="4"/>
        <v>27</v>
      </c>
      <c r="O30" s="1119">
        <f t="shared" si="4"/>
        <v>26</v>
      </c>
      <c r="P30" s="1119">
        <f t="shared" si="4"/>
        <v>0</v>
      </c>
      <c r="Q30" s="1119">
        <f t="shared" si="4"/>
        <v>0</v>
      </c>
      <c r="R30" s="1119">
        <f t="shared" si="4"/>
        <v>0</v>
      </c>
      <c r="S30" s="1119">
        <f t="shared" si="4"/>
        <v>0</v>
      </c>
      <c r="T30" s="1119">
        <f t="shared" si="4"/>
        <v>0</v>
      </c>
      <c r="U30" s="1119">
        <f t="shared" si="4"/>
        <v>0</v>
      </c>
      <c r="V30" s="1118">
        <f t="shared" si="4"/>
        <v>0</v>
      </c>
      <c r="AR30" s="1159"/>
    </row>
    <row r="31" spans="1:44" s="41" customFormat="1" ht="20.100000000000001" customHeight="1" thickBot="1" x14ac:dyDescent="0.25">
      <c r="A31" s="2445" t="s">
        <v>437</v>
      </c>
      <c r="B31" s="2465"/>
      <c r="C31" s="1152"/>
      <c r="D31" s="1077"/>
      <c r="E31" s="1078"/>
      <c r="F31" s="1078"/>
      <c r="G31" s="1167">
        <f>SUM(G10:G20)+G29</f>
        <v>51.5</v>
      </c>
      <c r="H31" s="1155">
        <f t="shared" ref="H31:V31" si="5">SUM(H10:H20)+H29</f>
        <v>1545</v>
      </c>
      <c r="I31" s="1079">
        <f t="shared" si="5"/>
        <v>750</v>
      </c>
      <c r="J31" s="1079">
        <f t="shared" si="5"/>
        <v>269</v>
      </c>
      <c r="K31" s="1079">
        <f t="shared" si="5"/>
        <v>99</v>
      </c>
      <c r="L31" s="1079">
        <f t="shared" si="5"/>
        <v>382</v>
      </c>
      <c r="M31" s="1153">
        <f t="shared" si="5"/>
        <v>660</v>
      </c>
      <c r="N31" s="1155">
        <f t="shared" si="5"/>
        <v>26</v>
      </c>
      <c r="O31" s="1079">
        <f t="shared" si="5"/>
        <v>20</v>
      </c>
      <c r="P31" s="1079">
        <f t="shared" si="5"/>
        <v>0</v>
      </c>
      <c r="Q31" s="1079">
        <f t="shared" si="5"/>
        <v>0</v>
      </c>
      <c r="R31" s="1079">
        <f t="shared" si="5"/>
        <v>0</v>
      </c>
      <c r="S31" s="1079">
        <f t="shared" si="5"/>
        <v>0</v>
      </c>
      <c r="T31" s="1079">
        <f t="shared" si="5"/>
        <v>0</v>
      </c>
      <c r="U31" s="1079">
        <f t="shared" si="5"/>
        <v>0</v>
      </c>
      <c r="V31" s="1153">
        <f t="shared" si="5"/>
        <v>0</v>
      </c>
      <c r="W31" s="20"/>
      <c r="AR31" s="229"/>
    </row>
    <row r="32" spans="1:44" s="27" customFormat="1" ht="20.25" customHeight="1" thickBot="1" x14ac:dyDescent="0.25">
      <c r="A32" s="2285" t="s">
        <v>367</v>
      </c>
      <c r="B32" s="2466"/>
      <c r="C32" s="104"/>
      <c r="D32" s="76"/>
      <c r="E32" s="76"/>
      <c r="F32" s="920"/>
      <c r="G32" s="1154">
        <f>SUM(G22:G23)+G27</f>
        <v>8.5</v>
      </c>
      <c r="H32" s="1157">
        <f t="shared" ref="H32:V32" si="6">SUM(H22:H23)+H27</f>
        <v>255</v>
      </c>
      <c r="I32" s="1158">
        <f t="shared" si="6"/>
        <v>123</v>
      </c>
      <c r="J32" s="1158">
        <f t="shared" si="6"/>
        <v>62</v>
      </c>
      <c r="K32" s="1158">
        <f t="shared" si="6"/>
        <v>0</v>
      </c>
      <c r="L32" s="1158">
        <f t="shared" si="6"/>
        <v>61</v>
      </c>
      <c r="M32" s="1156">
        <f t="shared" si="6"/>
        <v>132</v>
      </c>
      <c r="N32" s="1157">
        <f t="shared" si="6"/>
        <v>1</v>
      </c>
      <c r="O32" s="1158">
        <f t="shared" si="6"/>
        <v>6</v>
      </c>
      <c r="P32" s="1158">
        <f t="shared" si="6"/>
        <v>0</v>
      </c>
      <c r="Q32" s="1158">
        <f t="shared" si="6"/>
        <v>0</v>
      </c>
      <c r="R32" s="1158">
        <f t="shared" si="6"/>
        <v>0</v>
      </c>
      <c r="S32" s="1158">
        <f t="shared" si="6"/>
        <v>0</v>
      </c>
      <c r="T32" s="1158">
        <f t="shared" si="6"/>
        <v>0</v>
      </c>
      <c r="U32" s="1158">
        <f t="shared" si="6"/>
        <v>0</v>
      </c>
      <c r="V32" s="1156">
        <f t="shared" si="6"/>
        <v>0</v>
      </c>
      <c r="W32" s="20">
        <f>G32*30</f>
        <v>255</v>
      </c>
      <c r="AR32" s="1094"/>
    </row>
    <row r="33" spans="1:44" ht="21.75" customHeight="1" x14ac:dyDescent="0.2">
      <c r="Z33" s="5" t="e">
        <f>#REF!+#REF!</f>
        <v>#REF!</v>
      </c>
    </row>
    <row r="34" spans="1:44" ht="52.5" customHeight="1" thickBot="1" x14ac:dyDescent="0.25">
      <c r="C34" s="74"/>
      <c r="D34" s="353"/>
      <c r="E34" s="353"/>
      <c r="F34" s="74"/>
      <c r="G34" s="352"/>
    </row>
    <row r="35" spans="1:44" s="7" customFormat="1" ht="20.100000000000001" customHeight="1" thickBot="1" x14ac:dyDescent="0.25">
      <c r="A35" s="2294" t="s">
        <v>360</v>
      </c>
      <c r="B35" s="2295"/>
      <c r="C35" s="2295"/>
      <c r="D35" s="2295"/>
      <c r="E35" s="2295"/>
      <c r="F35" s="2295"/>
      <c r="G35" s="2295"/>
      <c r="H35" s="2295"/>
      <c r="I35" s="2295"/>
      <c r="J35" s="2295"/>
      <c r="K35" s="2295"/>
      <c r="L35" s="2295"/>
      <c r="M35" s="2295"/>
      <c r="N35" s="2295"/>
      <c r="O35" s="2295"/>
      <c r="P35" s="2295"/>
      <c r="Q35" s="2295"/>
      <c r="R35" s="2295"/>
      <c r="S35" s="2295"/>
      <c r="T35" s="2295"/>
      <c r="U35" s="2295"/>
      <c r="V35" s="2296"/>
      <c r="AC35" s="296">
        <v>1</v>
      </c>
      <c r="AD35" s="161" t="s">
        <v>333</v>
      </c>
      <c r="AE35" s="161" t="s">
        <v>334</v>
      </c>
      <c r="AF35" s="161">
        <v>3</v>
      </c>
      <c r="AG35" s="161" t="s">
        <v>335</v>
      </c>
      <c r="AH35" s="161" t="s">
        <v>336</v>
      </c>
      <c r="AI35" s="161">
        <v>5</v>
      </c>
      <c r="AJ35" s="161" t="s">
        <v>337</v>
      </c>
      <c r="AK35" s="161" t="s">
        <v>338</v>
      </c>
      <c r="AL35" s="161">
        <v>7</v>
      </c>
      <c r="AM35" s="161" t="s">
        <v>339</v>
      </c>
      <c r="AN35" s="297" t="s">
        <v>340</v>
      </c>
      <c r="AR35" s="229"/>
    </row>
    <row r="36" spans="1:44" s="7" customFormat="1" ht="20.100000000000001" customHeight="1" thickBot="1" x14ac:dyDescent="0.25">
      <c r="A36" s="2294" t="s">
        <v>368</v>
      </c>
      <c r="B36" s="2295"/>
      <c r="C36" s="2295"/>
      <c r="D36" s="2295"/>
      <c r="E36" s="2295"/>
      <c r="F36" s="2295"/>
      <c r="G36" s="2295"/>
      <c r="H36" s="2295"/>
      <c r="I36" s="2295"/>
      <c r="J36" s="2295"/>
      <c r="K36" s="2295"/>
      <c r="L36" s="2295"/>
      <c r="M36" s="2295"/>
      <c r="N36" s="2295"/>
      <c r="O36" s="2295"/>
      <c r="P36" s="2295"/>
      <c r="Q36" s="2295"/>
      <c r="R36" s="2295"/>
      <c r="S36" s="2295"/>
      <c r="T36" s="2295"/>
      <c r="U36" s="2295"/>
      <c r="V36" s="2296"/>
      <c r="AC36" s="900"/>
      <c r="AD36" s="900"/>
      <c r="AE36" s="900"/>
      <c r="AF36" s="900"/>
      <c r="AG36" s="900"/>
      <c r="AH36" s="900"/>
      <c r="AI36" s="900"/>
      <c r="AJ36" s="900"/>
      <c r="AK36" s="900"/>
      <c r="AL36" s="900"/>
      <c r="AM36" s="900"/>
      <c r="AN36" s="900"/>
      <c r="AR36" s="229"/>
    </row>
    <row r="37" spans="1:44" s="20" customFormat="1" ht="20.100000000000001" customHeight="1" x14ac:dyDescent="0.2">
      <c r="A37" s="77"/>
      <c r="B37" s="843" t="s">
        <v>397</v>
      </c>
      <c r="C37" s="166">
        <v>1</v>
      </c>
      <c r="D37" s="16"/>
      <c r="E37" s="16"/>
      <c r="F37" s="978"/>
      <c r="G37" s="1160">
        <v>5</v>
      </c>
      <c r="H37" s="839">
        <f t="shared" ref="H37:H42" si="7">G37*30</f>
        <v>150</v>
      </c>
      <c r="I37" s="16">
        <v>60</v>
      </c>
      <c r="J37" s="16">
        <v>30</v>
      </c>
      <c r="K37" s="16"/>
      <c r="L37" s="16">
        <v>30</v>
      </c>
      <c r="M37" s="118">
        <f t="shared" ref="M37:M42" si="8">H37-I37</f>
        <v>90</v>
      </c>
      <c r="N37" s="165">
        <v>4</v>
      </c>
      <c r="O37" s="107"/>
      <c r="P37" s="107"/>
      <c r="Q37" s="58"/>
      <c r="R37" s="58"/>
      <c r="S37" s="58"/>
      <c r="T37" s="58"/>
      <c r="U37" s="58"/>
      <c r="V37" s="114"/>
      <c r="AR37" s="229"/>
    </row>
    <row r="38" spans="1:44" s="20" customFormat="1" ht="20.100000000000001" customHeight="1" x14ac:dyDescent="0.2">
      <c r="A38" s="1088"/>
      <c r="B38" s="845" t="s">
        <v>55</v>
      </c>
      <c r="C38" s="934"/>
      <c r="D38" s="55" t="s">
        <v>20</v>
      </c>
      <c r="E38" s="55"/>
      <c r="F38" s="859"/>
      <c r="G38" s="1161">
        <v>4</v>
      </c>
      <c r="H38" s="943">
        <f t="shared" si="7"/>
        <v>120</v>
      </c>
      <c r="I38" s="107">
        <f>J38+K38+L38</f>
        <v>60</v>
      </c>
      <c r="J38" s="57">
        <v>15</v>
      </c>
      <c r="K38" s="59"/>
      <c r="L38" s="59">
        <v>45</v>
      </c>
      <c r="M38" s="114">
        <f t="shared" si="8"/>
        <v>60</v>
      </c>
      <c r="N38" s="87">
        <v>4</v>
      </c>
      <c r="O38" s="80"/>
      <c r="P38" s="80"/>
      <c r="Q38" s="80"/>
      <c r="R38" s="80"/>
      <c r="S38" s="80"/>
      <c r="T38" s="80"/>
      <c r="U38" s="80"/>
      <c r="V38" s="428"/>
      <c r="AC38" s="2360"/>
      <c r="AD38" s="2361"/>
      <c r="AE38" s="2361"/>
      <c r="AF38" s="2361"/>
      <c r="AG38" s="2361"/>
      <c r="AH38" s="2361"/>
      <c r="AI38" s="2361"/>
      <c r="AJ38" s="2361"/>
      <c r="AK38" s="2361"/>
      <c r="AL38" s="2361"/>
      <c r="AM38" s="2361"/>
      <c r="AN38" s="2363"/>
      <c r="AR38" s="229"/>
    </row>
    <row r="39" spans="1:44" s="20" customFormat="1" ht="20.100000000000001" customHeight="1" x14ac:dyDescent="0.2">
      <c r="A39" s="77"/>
      <c r="B39" s="843" t="s">
        <v>33</v>
      </c>
      <c r="C39" s="166"/>
      <c r="D39" s="21">
        <v>1</v>
      </c>
      <c r="E39" s="21"/>
      <c r="F39" s="977"/>
      <c r="G39" s="1162">
        <v>2</v>
      </c>
      <c r="H39" s="842">
        <f t="shared" si="7"/>
        <v>60</v>
      </c>
      <c r="I39" s="16">
        <v>30</v>
      </c>
      <c r="J39" s="16"/>
      <c r="K39" s="16"/>
      <c r="L39" s="16">
        <v>30</v>
      </c>
      <c r="M39" s="118">
        <f t="shared" si="8"/>
        <v>30</v>
      </c>
      <c r="N39" s="165">
        <v>3</v>
      </c>
      <c r="O39" s="58"/>
      <c r="P39" s="58"/>
      <c r="Q39" s="58"/>
      <c r="R39" s="164"/>
      <c r="S39" s="58"/>
      <c r="T39" s="58"/>
      <c r="U39" s="58"/>
      <c r="V39" s="114"/>
      <c r="AB39" s="20" t="s">
        <v>347</v>
      </c>
      <c r="AC39" s="20">
        <f>COUNTIF($D39:$D42,AC$8)</f>
        <v>2</v>
      </c>
      <c r="AD39" s="20">
        <f>COUNTIF($D39:$D42,AD$8)</f>
        <v>0</v>
      </c>
      <c r="AE39" s="20">
        <v>1</v>
      </c>
      <c r="AF39" s="20">
        <f>COUNTIF($D39:$D42,AF$8)</f>
        <v>0</v>
      </c>
      <c r="AG39" s="20">
        <f>COUNTIF($D39:$D42,AG$8)</f>
        <v>0</v>
      </c>
      <c r="AH39" s="20">
        <v>1</v>
      </c>
      <c r="AI39" s="20">
        <f t="shared" ref="AI39:AN39" si="9">COUNTIF($D39:$D42,AI$8)</f>
        <v>0</v>
      </c>
      <c r="AJ39" s="20">
        <f t="shared" si="9"/>
        <v>0</v>
      </c>
      <c r="AK39" s="20">
        <f t="shared" si="9"/>
        <v>0</v>
      </c>
      <c r="AL39" s="20">
        <f t="shared" si="9"/>
        <v>0</v>
      </c>
      <c r="AM39" s="20">
        <f t="shared" si="9"/>
        <v>0</v>
      </c>
      <c r="AN39" s="20">
        <f t="shared" si="9"/>
        <v>0</v>
      </c>
      <c r="AR39" s="229"/>
    </row>
    <row r="40" spans="1:44" s="20" customFormat="1" ht="20.100000000000001" customHeight="1" x14ac:dyDescent="0.2">
      <c r="A40" s="77"/>
      <c r="B40" s="845" t="s">
        <v>56</v>
      </c>
      <c r="C40" s="934" t="s">
        <v>20</v>
      </c>
      <c r="D40" s="55"/>
      <c r="E40" s="55"/>
      <c r="F40" s="859"/>
      <c r="G40" s="1161">
        <v>6</v>
      </c>
      <c r="H40" s="943">
        <f t="shared" si="7"/>
        <v>180</v>
      </c>
      <c r="I40" s="107">
        <f>J40+K40+L40</f>
        <v>90</v>
      </c>
      <c r="J40" s="58">
        <v>45</v>
      </c>
      <c r="K40" s="58">
        <v>45</v>
      </c>
      <c r="L40" s="58"/>
      <c r="M40" s="114">
        <f t="shared" si="8"/>
        <v>90</v>
      </c>
      <c r="N40" s="87">
        <v>6</v>
      </c>
      <c r="O40" s="80"/>
      <c r="P40" s="80"/>
      <c r="Q40" s="80"/>
      <c r="R40" s="80"/>
      <c r="S40" s="80"/>
      <c r="T40" s="80"/>
      <c r="U40" s="80"/>
      <c r="V40" s="428"/>
      <c r="AR40" s="229"/>
    </row>
    <row r="41" spans="1:44" s="20" customFormat="1" ht="20.100000000000001" customHeight="1" x14ac:dyDescent="0.2">
      <c r="A41" s="77"/>
      <c r="B41" s="845" t="s">
        <v>220</v>
      </c>
      <c r="C41" s="171">
        <v>1</v>
      </c>
      <c r="D41" s="60"/>
      <c r="E41" s="60"/>
      <c r="F41" s="575"/>
      <c r="G41" s="1161">
        <v>6</v>
      </c>
      <c r="H41" s="943">
        <f t="shared" si="7"/>
        <v>180</v>
      </c>
      <c r="I41" s="107">
        <f>J41+K41+L41</f>
        <v>90</v>
      </c>
      <c r="J41" s="58">
        <v>45</v>
      </c>
      <c r="K41" s="58"/>
      <c r="L41" s="58">
        <v>45</v>
      </c>
      <c r="M41" s="114">
        <f t="shared" si="8"/>
        <v>90</v>
      </c>
      <c r="N41" s="171">
        <v>6</v>
      </c>
      <c r="O41" s="60"/>
      <c r="P41" s="60"/>
      <c r="Q41" s="60"/>
      <c r="R41" s="60"/>
      <c r="S41" s="60"/>
      <c r="T41" s="60"/>
      <c r="U41" s="60"/>
      <c r="V41" s="68"/>
      <c r="AB41" s="20" t="s">
        <v>349</v>
      </c>
      <c r="AR41" s="229"/>
    </row>
    <row r="42" spans="1:44" s="971" customFormat="1" ht="20.100000000000001" customHeight="1" thickBot="1" x14ac:dyDescent="0.25">
      <c r="A42" s="604"/>
      <c r="B42" s="989" t="s">
        <v>38</v>
      </c>
      <c r="C42" s="990"/>
      <c r="D42" s="80">
        <v>1</v>
      </c>
      <c r="E42" s="128"/>
      <c r="F42" s="980"/>
      <c r="G42" s="1163">
        <v>3</v>
      </c>
      <c r="H42" s="941">
        <f t="shared" si="7"/>
        <v>90</v>
      </c>
      <c r="I42" s="992">
        <f>SUM($J42:$L42)</f>
        <v>60</v>
      </c>
      <c r="J42" s="624">
        <v>8</v>
      </c>
      <c r="K42" s="624"/>
      <c r="L42" s="624">
        <v>52</v>
      </c>
      <c r="M42" s="993">
        <f t="shared" si="8"/>
        <v>30</v>
      </c>
      <c r="N42" s="87">
        <v>4</v>
      </c>
      <c r="O42" s="80"/>
      <c r="P42" s="80"/>
      <c r="Q42" s="80"/>
      <c r="R42" s="974"/>
      <c r="S42" s="974"/>
      <c r="T42" s="974"/>
      <c r="U42" s="974"/>
      <c r="V42" s="571"/>
      <c r="AR42" s="1095"/>
    </row>
    <row r="43" spans="1:44" s="20" customFormat="1" ht="20.100000000000001" customHeight="1" thickBot="1" x14ac:dyDescent="0.25">
      <c r="A43" s="2433" t="s">
        <v>370</v>
      </c>
      <c r="B43" s="2245"/>
      <c r="C43" s="2245"/>
      <c r="D43" s="2245"/>
      <c r="E43" s="2245"/>
      <c r="F43" s="2245"/>
      <c r="G43" s="2245"/>
      <c r="H43" s="2262"/>
      <c r="I43" s="2262"/>
      <c r="J43" s="2262"/>
      <c r="K43" s="2262"/>
      <c r="L43" s="2262"/>
      <c r="M43" s="2262"/>
      <c r="N43" s="2262"/>
      <c r="O43" s="2262"/>
      <c r="P43" s="2262"/>
      <c r="Q43" s="2262"/>
      <c r="R43" s="2262"/>
      <c r="S43" s="2262"/>
      <c r="T43" s="2262"/>
      <c r="U43" s="2262"/>
      <c r="V43" s="2459"/>
      <c r="W43" s="899"/>
      <c r="X43" s="578"/>
      <c r="Y43" s="578"/>
      <c r="Z43" s="578"/>
      <c r="AR43" s="229"/>
    </row>
    <row r="44" spans="1:44" s="971" customFormat="1" ht="20.100000000000001" customHeight="1" thickBot="1" x14ac:dyDescent="0.25">
      <c r="A44" s="141"/>
      <c r="B44" s="932" t="s">
        <v>447</v>
      </c>
      <c r="C44" s="935"/>
      <c r="D44" s="881" t="s">
        <v>20</v>
      </c>
      <c r="E44" s="881"/>
      <c r="F44" s="864"/>
      <c r="G44" s="1164">
        <v>1</v>
      </c>
      <c r="H44" s="867">
        <f>G44*30</f>
        <v>30</v>
      </c>
      <c r="I44" s="293">
        <f>J44+K44+L44</f>
        <v>15</v>
      </c>
      <c r="J44" s="267">
        <v>8</v>
      </c>
      <c r="K44" s="325"/>
      <c r="L44" s="325">
        <v>7</v>
      </c>
      <c r="M44" s="838">
        <f>H44-I44</f>
        <v>15</v>
      </c>
      <c r="N44" s="879">
        <v>1</v>
      </c>
      <c r="O44" s="80"/>
      <c r="P44" s="80"/>
      <c r="Q44" s="80"/>
      <c r="R44" s="80"/>
      <c r="S44" s="80"/>
      <c r="T44" s="80"/>
      <c r="U44" s="80"/>
      <c r="V44" s="428"/>
      <c r="W44" s="969"/>
      <c r="X44" s="970"/>
      <c r="Y44" s="970"/>
      <c r="Z44" s="970"/>
      <c r="AR44" s="1095"/>
    </row>
    <row r="45" spans="1:44" s="27" customFormat="1" ht="20.100000000000001" customHeight="1" thickBot="1" x14ac:dyDescent="0.25">
      <c r="A45" s="2455" t="s">
        <v>364</v>
      </c>
      <c r="B45" s="2456"/>
      <c r="C45" s="2456"/>
      <c r="D45" s="2456"/>
      <c r="E45" s="2456"/>
      <c r="F45" s="2456"/>
      <c r="G45" s="2456"/>
      <c r="H45" s="2456"/>
      <c r="I45" s="2456"/>
      <c r="J45" s="2456"/>
      <c r="K45" s="2456"/>
      <c r="L45" s="2456"/>
      <c r="M45" s="2456"/>
      <c r="N45" s="2456"/>
      <c r="O45" s="2456"/>
      <c r="P45" s="2456"/>
      <c r="Q45" s="2456"/>
      <c r="R45" s="2456"/>
      <c r="S45" s="2456"/>
      <c r="T45" s="2456"/>
      <c r="U45" s="2456"/>
      <c r="V45" s="2460"/>
      <c r="W45" s="871"/>
      <c r="X45" s="290"/>
      <c r="Y45" s="290"/>
      <c r="Z45" s="290"/>
      <c r="AR45" s="1094"/>
    </row>
    <row r="46" spans="1:44" s="27" customFormat="1" ht="20.100000000000001" customHeight="1" thickBot="1" x14ac:dyDescent="0.25">
      <c r="A46" s="2455" t="s">
        <v>369</v>
      </c>
      <c r="B46" s="2456"/>
      <c r="C46" s="2456"/>
      <c r="D46" s="2456"/>
      <c r="E46" s="2456"/>
      <c r="F46" s="2456"/>
      <c r="G46" s="2456"/>
      <c r="H46" s="2456"/>
      <c r="I46" s="2456"/>
      <c r="J46" s="2456"/>
      <c r="K46" s="2456"/>
      <c r="L46" s="2456"/>
      <c r="M46" s="2456"/>
      <c r="N46" s="2456"/>
      <c r="O46" s="2456"/>
      <c r="P46" s="2456"/>
      <c r="Q46" s="2456"/>
      <c r="R46" s="2456"/>
      <c r="S46" s="2456"/>
      <c r="T46" s="2456"/>
      <c r="U46" s="2456"/>
      <c r="V46" s="2460"/>
      <c r="W46" s="871"/>
      <c r="X46" s="290"/>
      <c r="Y46" s="290"/>
      <c r="Z46" s="290"/>
      <c r="AR46" s="1094"/>
    </row>
    <row r="47" spans="1:44" s="896" customFormat="1" ht="20.100000000000001" customHeight="1" thickBot="1" x14ac:dyDescent="0.25">
      <c r="A47" s="2461" t="s">
        <v>371</v>
      </c>
      <c r="B47" s="2462"/>
      <c r="C47" s="2462"/>
      <c r="D47" s="2462"/>
      <c r="E47" s="2462"/>
      <c r="F47" s="2462"/>
      <c r="G47" s="2462"/>
      <c r="H47" s="2462"/>
      <c r="I47" s="2462"/>
      <c r="J47" s="2462"/>
      <c r="K47" s="2462"/>
      <c r="L47" s="2462"/>
      <c r="M47" s="2462"/>
      <c r="N47" s="2462"/>
      <c r="O47" s="2462"/>
      <c r="P47" s="2462"/>
      <c r="Q47" s="2462"/>
      <c r="R47" s="2462"/>
      <c r="S47" s="2462"/>
      <c r="T47" s="2462"/>
      <c r="U47" s="2462"/>
      <c r="V47" s="2463"/>
      <c r="AR47" s="229"/>
    </row>
    <row r="48" spans="1:44" s="27" customFormat="1" ht="20.100000000000001" customHeight="1" thickBot="1" x14ac:dyDescent="0.25">
      <c r="A48" s="2416" t="s">
        <v>195</v>
      </c>
      <c r="B48" s="2417"/>
      <c r="C48" s="2417"/>
      <c r="D48" s="2417"/>
      <c r="E48" s="2417"/>
      <c r="F48" s="2417"/>
      <c r="G48" s="2417"/>
      <c r="H48" s="2417"/>
      <c r="I48" s="2417"/>
      <c r="J48" s="2417"/>
      <c r="K48" s="2417"/>
      <c r="L48" s="2417"/>
      <c r="M48" s="2417"/>
      <c r="N48" s="2417"/>
      <c r="O48" s="2417"/>
      <c r="P48" s="2417"/>
      <c r="Q48" s="2417"/>
      <c r="R48" s="2417"/>
      <c r="S48" s="2417"/>
      <c r="T48" s="2417"/>
      <c r="U48" s="2417"/>
      <c r="V48" s="2464"/>
      <c r="AR48" s="1094"/>
    </row>
    <row r="49" spans="1:44" s="41" customFormat="1" ht="30" customHeight="1" thickBot="1" x14ac:dyDescent="0.25">
      <c r="A49" s="2433" t="s">
        <v>116</v>
      </c>
      <c r="B49" s="2245"/>
      <c r="C49" s="104"/>
      <c r="D49" s="76"/>
      <c r="E49" s="76"/>
      <c r="F49" s="76"/>
      <c r="G49" s="1118">
        <f>G50+G51</f>
        <v>27</v>
      </c>
      <c r="H49" s="1118">
        <f t="shared" ref="H49:V49" si="10">H50+H51</f>
        <v>810</v>
      </c>
      <c r="I49" s="1118">
        <f t="shared" si="10"/>
        <v>405</v>
      </c>
      <c r="J49" s="1118">
        <f t="shared" si="10"/>
        <v>151</v>
      </c>
      <c r="K49" s="1118">
        <f t="shared" si="10"/>
        <v>45</v>
      </c>
      <c r="L49" s="1118">
        <f t="shared" si="10"/>
        <v>209</v>
      </c>
      <c r="M49" s="1118">
        <f t="shared" si="10"/>
        <v>405</v>
      </c>
      <c r="N49" s="1118">
        <f t="shared" si="10"/>
        <v>28</v>
      </c>
      <c r="O49" s="1118">
        <f t="shared" si="10"/>
        <v>0</v>
      </c>
      <c r="P49" s="1118">
        <f t="shared" si="10"/>
        <v>0</v>
      </c>
      <c r="Q49" s="1118">
        <f t="shared" si="10"/>
        <v>0</v>
      </c>
      <c r="R49" s="1118">
        <f t="shared" si="10"/>
        <v>0</v>
      </c>
      <c r="S49" s="1118">
        <f t="shared" si="10"/>
        <v>0</v>
      </c>
      <c r="T49" s="1118">
        <f t="shared" si="10"/>
        <v>0</v>
      </c>
      <c r="U49" s="1118">
        <f t="shared" si="10"/>
        <v>0</v>
      </c>
      <c r="V49" s="1118">
        <f t="shared" si="10"/>
        <v>0</v>
      </c>
      <c r="AR49" s="1159"/>
    </row>
    <row r="50" spans="1:44" s="41" customFormat="1" ht="20.100000000000001" customHeight="1" thickBot="1" x14ac:dyDescent="0.25">
      <c r="A50" s="2445" t="s">
        <v>437</v>
      </c>
      <c r="B50" s="2465"/>
      <c r="C50" s="1152"/>
      <c r="D50" s="1077"/>
      <c r="E50" s="1078"/>
      <c r="F50" s="1078"/>
      <c r="G50" s="1167">
        <f t="shared" ref="G50:V50" si="11">SUM(G37:G42)</f>
        <v>26</v>
      </c>
      <c r="H50" s="1153">
        <f t="shared" si="11"/>
        <v>780</v>
      </c>
      <c r="I50" s="1153">
        <f t="shared" si="11"/>
        <v>390</v>
      </c>
      <c r="J50" s="1153">
        <f t="shared" si="11"/>
        <v>143</v>
      </c>
      <c r="K50" s="1153">
        <f t="shared" si="11"/>
        <v>45</v>
      </c>
      <c r="L50" s="1153">
        <f t="shared" si="11"/>
        <v>202</v>
      </c>
      <c r="M50" s="1153">
        <f t="shared" si="11"/>
        <v>390</v>
      </c>
      <c r="N50" s="1153">
        <f t="shared" si="11"/>
        <v>27</v>
      </c>
      <c r="O50" s="1153">
        <f t="shared" si="11"/>
        <v>0</v>
      </c>
      <c r="P50" s="1153">
        <f t="shared" si="11"/>
        <v>0</v>
      </c>
      <c r="Q50" s="1153">
        <f t="shared" si="11"/>
        <v>0</v>
      </c>
      <c r="R50" s="1153">
        <f t="shared" si="11"/>
        <v>0</v>
      </c>
      <c r="S50" s="1153">
        <f t="shared" si="11"/>
        <v>0</v>
      </c>
      <c r="T50" s="1153">
        <f t="shared" si="11"/>
        <v>0</v>
      </c>
      <c r="U50" s="1153">
        <f t="shared" si="11"/>
        <v>0</v>
      </c>
      <c r="V50" s="1153">
        <f t="shared" si="11"/>
        <v>0</v>
      </c>
      <c r="W50" s="20"/>
      <c r="AR50" s="229"/>
    </row>
    <row r="51" spans="1:44" s="27" customFormat="1" ht="20.25" customHeight="1" thickBot="1" x14ac:dyDescent="0.25">
      <c r="A51" s="2285" t="s">
        <v>367</v>
      </c>
      <c r="B51" s="2466"/>
      <c r="C51" s="104"/>
      <c r="D51" s="76"/>
      <c r="E51" s="76"/>
      <c r="F51" s="920"/>
      <c r="G51" s="1154">
        <f t="shared" ref="G51:V51" si="12">SUM(G44:G44)</f>
        <v>1</v>
      </c>
      <c r="H51" s="1156">
        <f t="shared" si="12"/>
        <v>30</v>
      </c>
      <c r="I51" s="1156">
        <f t="shared" si="12"/>
        <v>15</v>
      </c>
      <c r="J51" s="1156">
        <f t="shared" si="12"/>
        <v>8</v>
      </c>
      <c r="K51" s="1156">
        <f t="shared" si="12"/>
        <v>0</v>
      </c>
      <c r="L51" s="1156">
        <f t="shared" si="12"/>
        <v>7</v>
      </c>
      <c r="M51" s="1156">
        <f t="shared" si="12"/>
        <v>15</v>
      </c>
      <c r="N51" s="1156">
        <f t="shared" si="12"/>
        <v>1</v>
      </c>
      <c r="O51" s="1156">
        <f t="shared" si="12"/>
        <v>0</v>
      </c>
      <c r="P51" s="1156">
        <f t="shared" si="12"/>
        <v>0</v>
      </c>
      <c r="Q51" s="1156">
        <f t="shared" si="12"/>
        <v>0</v>
      </c>
      <c r="R51" s="1156">
        <f t="shared" si="12"/>
        <v>0</v>
      </c>
      <c r="S51" s="1156">
        <f t="shared" si="12"/>
        <v>0</v>
      </c>
      <c r="T51" s="1156">
        <f t="shared" si="12"/>
        <v>0</v>
      </c>
      <c r="U51" s="1156">
        <f t="shared" si="12"/>
        <v>0</v>
      </c>
      <c r="V51" s="1156">
        <f t="shared" si="12"/>
        <v>0</v>
      </c>
      <c r="W51" s="20">
        <f>G51*30</f>
        <v>30</v>
      </c>
      <c r="AR51" s="1094"/>
    </row>
    <row r="52" spans="1:44" ht="60.75" customHeight="1" x14ac:dyDescent="0.2"/>
    <row r="53" spans="1:44" ht="72" customHeight="1" thickBot="1" x14ac:dyDescent="0.25"/>
    <row r="54" spans="1:44" ht="19.5" thickBot="1" x14ac:dyDescent="0.25">
      <c r="A54" s="2294" t="s">
        <v>360</v>
      </c>
      <c r="B54" s="2295"/>
      <c r="C54" s="2295"/>
      <c r="D54" s="2295"/>
      <c r="E54" s="2295"/>
      <c r="F54" s="2295"/>
      <c r="G54" s="2295"/>
      <c r="H54" s="2295"/>
      <c r="I54" s="2295"/>
      <c r="J54" s="2295"/>
      <c r="K54" s="2295"/>
      <c r="L54" s="2295"/>
      <c r="M54" s="2295"/>
      <c r="N54" s="2295"/>
      <c r="O54" s="2295"/>
      <c r="P54" s="2295"/>
      <c r="Q54" s="2295"/>
      <c r="R54" s="2295"/>
      <c r="S54" s="2295"/>
      <c r="T54" s="2295"/>
      <c r="U54" s="2295"/>
      <c r="V54" s="2296"/>
    </row>
    <row r="55" spans="1:44" ht="19.5" thickBot="1" x14ac:dyDescent="0.25">
      <c r="A55" s="2294" t="s">
        <v>368</v>
      </c>
      <c r="B55" s="2295"/>
      <c r="C55" s="2295"/>
      <c r="D55" s="2295"/>
      <c r="E55" s="2295"/>
      <c r="F55" s="2295"/>
      <c r="G55" s="2295"/>
      <c r="H55" s="2295"/>
      <c r="I55" s="2295"/>
      <c r="J55" s="2295"/>
      <c r="K55" s="2295"/>
      <c r="L55" s="2295"/>
      <c r="M55" s="2295"/>
      <c r="N55" s="2295"/>
      <c r="O55" s="2295"/>
      <c r="P55" s="2295"/>
      <c r="Q55" s="2295"/>
      <c r="R55" s="2295"/>
      <c r="S55" s="2295"/>
      <c r="T55" s="2295"/>
      <c r="U55" s="2295"/>
      <c r="V55" s="2296"/>
    </row>
    <row r="56" spans="1:44" x14ac:dyDescent="0.2">
      <c r="A56" s="77"/>
      <c r="B56" s="843" t="s">
        <v>33</v>
      </c>
      <c r="C56" s="166"/>
      <c r="D56" s="21">
        <v>2</v>
      </c>
      <c r="E56" s="21"/>
      <c r="F56" s="977"/>
      <c r="G56" s="1162">
        <v>2</v>
      </c>
      <c r="H56" s="842">
        <f>G56*30</f>
        <v>60</v>
      </c>
      <c r="I56" s="16">
        <v>36</v>
      </c>
      <c r="J56" s="16"/>
      <c r="K56" s="16"/>
      <c r="L56" s="16">
        <v>36</v>
      </c>
      <c r="M56" s="118">
        <f>H56-I56</f>
        <v>24</v>
      </c>
      <c r="N56" s="165"/>
      <c r="O56" s="58">
        <v>2</v>
      </c>
      <c r="P56" s="58"/>
      <c r="Q56" s="58"/>
      <c r="R56" s="164"/>
      <c r="S56" s="58"/>
      <c r="T56" s="58"/>
      <c r="U56" s="58"/>
      <c r="V56" s="114"/>
    </row>
    <row r="57" spans="1:44" x14ac:dyDescent="0.2">
      <c r="A57" s="77"/>
      <c r="B57" s="845" t="s">
        <v>56</v>
      </c>
      <c r="C57" s="934" t="s">
        <v>21</v>
      </c>
      <c r="D57" s="55"/>
      <c r="E57" s="55"/>
      <c r="F57" s="859"/>
      <c r="G57" s="1161">
        <v>4</v>
      </c>
      <c r="H57" s="943">
        <f>G57*30</f>
        <v>120</v>
      </c>
      <c r="I57" s="107">
        <f>J57+K57+L57</f>
        <v>54</v>
      </c>
      <c r="J57" s="57">
        <v>18</v>
      </c>
      <c r="K57" s="59">
        <v>36</v>
      </c>
      <c r="L57" s="59"/>
      <c r="M57" s="114">
        <f>H57-I57</f>
        <v>66</v>
      </c>
      <c r="N57" s="87"/>
      <c r="O57" s="80">
        <v>3</v>
      </c>
      <c r="P57" s="80"/>
      <c r="Q57" s="80"/>
      <c r="R57" s="80"/>
      <c r="S57" s="80"/>
      <c r="T57" s="80"/>
      <c r="U57" s="80"/>
      <c r="V57" s="428"/>
    </row>
    <row r="58" spans="1:44" x14ac:dyDescent="0.2">
      <c r="A58" s="77"/>
      <c r="B58" s="845" t="s">
        <v>220</v>
      </c>
      <c r="C58" s="171">
        <v>2</v>
      </c>
      <c r="D58" s="60"/>
      <c r="E58" s="60"/>
      <c r="F58" s="575"/>
      <c r="G58" s="1161">
        <v>6</v>
      </c>
      <c r="H58" s="943">
        <f>G58*30</f>
        <v>180</v>
      </c>
      <c r="I58" s="107">
        <f>J58+K58+L58</f>
        <v>108</v>
      </c>
      <c r="J58" s="60">
        <v>54</v>
      </c>
      <c r="K58" s="60"/>
      <c r="L58" s="60">
        <v>54</v>
      </c>
      <c r="M58" s="114">
        <f>H58-I58</f>
        <v>72</v>
      </c>
      <c r="N58" s="171"/>
      <c r="O58" s="60">
        <v>6</v>
      </c>
      <c r="P58" s="60"/>
      <c r="Q58" s="60"/>
      <c r="R58" s="60"/>
      <c r="S58" s="60"/>
      <c r="T58" s="60"/>
      <c r="U58" s="60"/>
      <c r="V58" s="68"/>
    </row>
    <row r="59" spans="1:44" x14ac:dyDescent="0.2">
      <c r="A59" s="77"/>
      <c r="B59" s="845" t="s">
        <v>61</v>
      </c>
      <c r="C59" s="946">
        <v>2</v>
      </c>
      <c r="D59" s="237"/>
      <c r="E59" s="237"/>
      <c r="F59" s="980"/>
      <c r="G59" s="1161">
        <v>6</v>
      </c>
      <c r="H59" s="943">
        <f>G59*30</f>
        <v>180</v>
      </c>
      <c r="I59" s="107">
        <f>J59+K59+L59</f>
        <v>90</v>
      </c>
      <c r="J59" s="58">
        <v>54</v>
      </c>
      <c r="K59" s="58">
        <v>18</v>
      </c>
      <c r="L59" s="58">
        <v>18</v>
      </c>
      <c r="M59" s="114">
        <f>H59-I59</f>
        <v>90</v>
      </c>
      <c r="N59" s="238"/>
      <c r="O59" s="173">
        <v>5</v>
      </c>
      <c r="P59" s="578"/>
      <c r="Q59" s="578"/>
      <c r="R59" s="578"/>
      <c r="S59" s="578"/>
      <c r="T59" s="578"/>
      <c r="U59" s="578"/>
      <c r="V59" s="580"/>
    </row>
    <row r="60" spans="1:44" ht="19.5" thickBot="1" x14ac:dyDescent="0.25">
      <c r="A60" s="604"/>
      <c r="B60" s="989" t="s">
        <v>38</v>
      </c>
      <c r="C60" s="990"/>
      <c r="D60" s="21">
        <v>2</v>
      </c>
      <c r="E60" s="128"/>
      <c r="F60" s="980"/>
      <c r="G60" s="1161">
        <v>3</v>
      </c>
      <c r="H60" s="929">
        <f>G60*30</f>
        <v>90</v>
      </c>
      <c r="I60" s="994">
        <v>72</v>
      </c>
      <c r="J60" s="58"/>
      <c r="K60" s="58"/>
      <c r="L60" s="58">
        <v>72</v>
      </c>
      <c r="M60" s="995">
        <f>H60-I60</f>
        <v>18</v>
      </c>
      <c r="N60" s="87"/>
      <c r="O60" s="80">
        <v>4</v>
      </c>
      <c r="P60" s="80"/>
      <c r="Q60" s="80"/>
      <c r="R60" s="974"/>
      <c r="S60" s="974"/>
      <c r="T60" s="974"/>
      <c r="U60" s="974"/>
      <c r="V60" s="571"/>
    </row>
    <row r="61" spans="1:44" ht="19.5" thickBot="1" x14ac:dyDescent="0.25">
      <c r="A61" s="2433" t="s">
        <v>370</v>
      </c>
      <c r="B61" s="2245"/>
      <c r="C61" s="2245"/>
      <c r="D61" s="2245"/>
      <c r="E61" s="2245"/>
      <c r="F61" s="2245"/>
      <c r="G61" s="2245"/>
      <c r="H61" s="2262"/>
      <c r="I61" s="2262"/>
      <c r="J61" s="2262"/>
      <c r="K61" s="2262"/>
      <c r="L61" s="2262"/>
      <c r="M61" s="2262"/>
      <c r="N61" s="2262"/>
      <c r="O61" s="2262"/>
      <c r="P61" s="2262"/>
      <c r="Q61" s="2262"/>
      <c r="R61" s="2262"/>
      <c r="S61" s="2262"/>
      <c r="T61" s="2262"/>
      <c r="U61" s="2262"/>
      <c r="V61" s="2459"/>
    </row>
    <row r="62" spans="1:44" ht="39" customHeight="1" thickBot="1" x14ac:dyDescent="0.25">
      <c r="A62" s="936"/>
      <c r="B62" s="874" t="s">
        <v>465</v>
      </c>
      <c r="C62" s="847"/>
      <c r="D62" s="29" t="s">
        <v>21</v>
      </c>
      <c r="E62" s="29"/>
      <c r="F62" s="875"/>
      <c r="G62" s="1163">
        <v>4</v>
      </c>
      <c r="H62" s="867">
        <f>G62*30</f>
        <v>120</v>
      </c>
      <c r="I62" s="293">
        <f>J62+K62+L62</f>
        <v>54</v>
      </c>
      <c r="J62" s="267">
        <v>36</v>
      </c>
      <c r="K62" s="325"/>
      <c r="L62" s="325">
        <v>18</v>
      </c>
      <c r="M62" s="838">
        <f>H62-I62</f>
        <v>66</v>
      </c>
      <c r="N62" s="879"/>
      <c r="O62" s="837">
        <v>3</v>
      </c>
      <c r="P62" s="837"/>
      <c r="Q62" s="837"/>
      <c r="R62" s="837"/>
      <c r="S62" s="837"/>
      <c r="T62" s="837"/>
      <c r="U62" s="837"/>
      <c r="V62" s="1036"/>
    </row>
    <row r="63" spans="1:44" ht="19.5" thickBot="1" x14ac:dyDescent="0.25">
      <c r="A63" s="2455" t="s">
        <v>364</v>
      </c>
      <c r="B63" s="2456"/>
      <c r="C63" s="2456"/>
      <c r="D63" s="2456"/>
      <c r="E63" s="2456"/>
      <c r="F63" s="2456"/>
      <c r="G63" s="2456"/>
      <c r="H63" s="2456"/>
      <c r="I63" s="2456"/>
      <c r="J63" s="2456"/>
      <c r="K63" s="2456"/>
      <c r="L63" s="2456"/>
      <c r="M63" s="2456"/>
      <c r="N63" s="2456"/>
      <c r="O63" s="2456"/>
      <c r="P63" s="2456"/>
      <c r="Q63" s="2456"/>
      <c r="R63" s="2456"/>
      <c r="S63" s="2456"/>
      <c r="T63" s="2456"/>
      <c r="U63" s="2456"/>
      <c r="V63" s="2460"/>
    </row>
    <row r="64" spans="1:44" ht="19.5" thickBot="1" x14ac:dyDescent="0.25">
      <c r="A64" s="2455" t="s">
        <v>369</v>
      </c>
      <c r="B64" s="2456"/>
      <c r="C64" s="2456"/>
      <c r="D64" s="2456"/>
      <c r="E64" s="2456"/>
      <c r="F64" s="2456"/>
      <c r="G64" s="2456"/>
      <c r="H64" s="2456"/>
      <c r="I64" s="2456"/>
      <c r="J64" s="2456"/>
      <c r="K64" s="2456"/>
      <c r="L64" s="2456"/>
      <c r="M64" s="2456"/>
      <c r="N64" s="2456"/>
      <c r="O64" s="2456"/>
      <c r="P64" s="2456"/>
      <c r="Q64" s="2456"/>
      <c r="R64" s="2456"/>
      <c r="S64" s="2456"/>
      <c r="T64" s="2456"/>
      <c r="U64" s="2456"/>
      <c r="V64" s="2460"/>
    </row>
    <row r="65" spans="1:22" ht="19.5" thickBot="1" x14ac:dyDescent="0.25">
      <c r="A65" s="2461" t="s">
        <v>371</v>
      </c>
      <c r="B65" s="2462"/>
      <c r="C65" s="2462"/>
      <c r="D65" s="2462"/>
      <c r="E65" s="2462"/>
      <c r="F65" s="2462"/>
      <c r="G65" s="2462"/>
      <c r="H65" s="2467"/>
      <c r="I65" s="2467"/>
      <c r="J65" s="2467"/>
      <c r="K65" s="2467"/>
      <c r="L65" s="2467"/>
      <c r="M65" s="2467"/>
      <c r="N65" s="2467"/>
      <c r="O65" s="2467"/>
      <c r="P65" s="2467"/>
      <c r="Q65" s="2467"/>
      <c r="R65" s="2467"/>
      <c r="S65" s="2467"/>
      <c r="T65" s="2467"/>
      <c r="U65" s="2467"/>
      <c r="V65" s="2468"/>
    </row>
    <row r="66" spans="1:22" ht="38.25" thickBot="1" x14ac:dyDescent="0.25">
      <c r="A66" s="1115"/>
      <c r="B66" s="1191" t="s">
        <v>448</v>
      </c>
      <c r="C66" s="313"/>
      <c r="D66" s="928" t="s">
        <v>21</v>
      </c>
      <c r="E66" s="928"/>
      <c r="F66" s="951"/>
      <c r="G66" s="1165">
        <v>3.5</v>
      </c>
      <c r="H66" s="1137">
        <f>G66*30</f>
        <v>105</v>
      </c>
      <c r="I66" s="1138">
        <f>J66+K66+L66</f>
        <v>54</v>
      </c>
      <c r="J66" s="268">
        <v>18</v>
      </c>
      <c r="K66" s="1139"/>
      <c r="L66" s="1139">
        <v>36</v>
      </c>
      <c r="M66" s="1116">
        <f>H66-I66</f>
        <v>51</v>
      </c>
      <c r="N66" s="952"/>
      <c r="O66" s="938">
        <v>3</v>
      </c>
      <c r="P66" s="953"/>
      <c r="Q66" s="953"/>
      <c r="R66" s="953"/>
      <c r="S66" s="953"/>
      <c r="T66" s="953"/>
      <c r="U66" s="953"/>
      <c r="V66" s="1140"/>
    </row>
    <row r="67" spans="1:22" ht="19.5" thickBot="1" x14ac:dyDescent="0.25">
      <c r="A67" s="2416" t="s">
        <v>195</v>
      </c>
      <c r="B67" s="2417"/>
      <c r="C67" s="2417"/>
      <c r="D67" s="2417"/>
      <c r="E67" s="2417"/>
      <c r="F67" s="2417"/>
      <c r="G67" s="2417"/>
      <c r="H67" s="2417"/>
      <c r="I67" s="2417"/>
      <c r="J67" s="2417"/>
      <c r="K67" s="2417"/>
      <c r="L67" s="2417"/>
      <c r="M67" s="2417"/>
      <c r="N67" s="2417"/>
      <c r="O67" s="2417"/>
      <c r="P67" s="2417"/>
      <c r="Q67" s="2417"/>
      <c r="R67" s="2417"/>
      <c r="S67" s="2417"/>
      <c r="T67" s="2417"/>
      <c r="U67" s="2417"/>
      <c r="V67" s="2464"/>
    </row>
    <row r="68" spans="1:22" ht="20.25" thickBot="1" x14ac:dyDescent="0.35">
      <c r="A68" s="1025"/>
      <c r="B68" s="1141" t="s">
        <v>86</v>
      </c>
      <c r="C68" s="1142"/>
      <c r="D68" s="255">
        <v>2</v>
      </c>
      <c r="E68" s="255"/>
      <c r="F68" s="1143"/>
      <c r="G68" s="1166">
        <v>4.5</v>
      </c>
      <c r="H68" s="1144">
        <f>G68*30</f>
        <v>135</v>
      </c>
      <c r="I68" s="1145"/>
      <c r="J68" s="1145"/>
      <c r="K68" s="1145"/>
      <c r="L68" s="1145"/>
      <c r="M68" s="1146"/>
      <c r="N68" s="1147"/>
      <c r="O68" s="1148"/>
      <c r="P68" s="1148"/>
      <c r="Q68" s="1148"/>
      <c r="R68" s="1148"/>
      <c r="S68" s="1148"/>
      <c r="T68" s="1149"/>
      <c r="U68" s="1150"/>
      <c r="V68" s="1151"/>
    </row>
    <row r="69" spans="1:22" ht="19.5" thickBot="1" x14ac:dyDescent="0.25">
      <c r="A69" s="2433" t="s">
        <v>116</v>
      </c>
      <c r="B69" s="2245"/>
      <c r="C69" s="104"/>
      <c r="D69" s="76"/>
      <c r="E69" s="76"/>
      <c r="F69" s="76"/>
      <c r="G69" s="1118">
        <f t="shared" ref="G69:V69" si="13">G70+G71</f>
        <v>33</v>
      </c>
      <c r="H69" s="1013">
        <f t="shared" si="13"/>
        <v>990</v>
      </c>
      <c r="I69" s="1119">
        <f t="shared" si="13"/>
        <v>468</v>
      </c>
      <c r="J69" s="1119">
        <f t="shared" si="13"/>
        <v>180</v>
      </c>
      <c r="K69" s="1119">
        <f t="shared" si="13"/>
        <v>54</v>
      </c>
      <c r="L69" s="1119">
        <f t="shared" si="13"/>
        <v>234</v>
      </c>
      <c r="M69" s="1118">
        <f t="shared" si="13"/>
        <v>387</v>
      </c>
      <c r="N69" s="1013">
        <f t="shared" si="13"/>
        <v>0</v>
      </c>
      <c r="O69" s="1119">
        <f t="shared" si="13"/>
        <v>26</v>
      </c>
      <c r="P69" s="1119">
        <f t="shared" si="13"/>
        <v>0</v>
      </c>
      <c r="Q69" s="1119">
        <f t="shared" si="13"/>
        <v>0</v>
      </c>
      <c r="R69" s="1119">
        <f t="shared" si="13"/>
        <v>0</v>
      </c>
      <c r="S69" s="1119">
        <f t="shared" si="13"/>
        <v>0</v>
      </c>
      <c r="T69" s="1119">
        <f t="shared" si="13"/>
        <v>0</v>
      </c>
      <c r="U69" s="1119">
        <f t="shared" si="13"/>
        <v>0</v>
      </c>
      <c r="V69" s="1118">
        <f t="shared" si="13"/>
        <v>0</v>
      </c>
    </row>
    <row r="70" spans="1:22" ht="19.5" thickBot="1" x14ac:dyDescent="0.25">
      <c r="A70" s="2445" t="s">
        <v>437</v>
      </c>
      <c r="B70" s="2465"/>
      <c r="C70" s="1152"/>
      <c r="D70" s="1077"/>
      <c r="E70" s="1078"/>
      <c r="F70" s="1078"/>
      <c r="G70" s="1167">
        <f t="shared" ref="G70:V70" si="14">SUM(G56:G60)+G68</f>
        <v>25.5</v>
      </c>
      <c r="H70" s="1155">
        <f t="shared" si="14"/>
        <v>765</v>
      </c>
      <c r="I70" s="1079">
        <f t="shared" si="14"/>
        <v>360</v>
      </c>
      <c r="J70" s="1079">
        <f t="shared" si="14"/>
        <v>126</v>
      </c>
      <c r="K70" s="1079">
        <f t="shared" si="14"/>
        <v>54</v>
      </c>
      <c r="L70" s="1079">
        <f t="shared" si="14"/>
        <v>180</v>
      </c>
      <c r="M70" s="1153">
        <f t="shared" si="14"/>
        <v>270</v>
      </c>
      <c r="N70" s="1155">
        <f t="shared" si="14"/>
        <v>0</v>
      </c>
      <c r="O70" s="1079">
        <f t="shared" si="14"/>
        <v>20</v>
      </c>
      <c r="P70" s="1079">
        <f t="shared" si="14"/>
        <v>0</v>
      </c>
      <c r="Q70" s="1079">
        <f t="shared" si="14"/>
        <v>0</v>
      </c>
      <c r="R70" s="1079">
        <f t="shared" si="14"/>
        <v>0</v>
      </c>
      <c r="S70" s="1079">
        <f t="shared" si="14"/>
        <v>0</v>
      </c>
      <c r="T70" s="1079">
        <f t="shared" si="14"/>
        <v>0</v>
      </c>
      <c r="U70" s="1079">
        <f t="shared" si="14"/>
        <v>0</v>
      </c>
      <c r="V70" s="1153">
        <f t="shared" si="14"/>
        <v>0</v>
      </c>
    </row>
    <row r="71" spans="1:22" ht="19.5" thickBot="1" x14ac:dyDescent="0.25">
      <c r="A71" s="2285" t="s">
        <v>367</v>
      </c>
      <c r="B71" s="2466"/>
      <c r="C71" s="104"/>
      <c r="D71" s="76"/>
      <c r="E71" s="76"/>
      <c r="F71" s="920"/>
      <c r="G71" s="1154">
        <f t="shared" ref="G71:V71" si="15">SUM(G62:G62)+G66</f>
        <v>7.5</v>
      </c>
      <c r="H71" s="1157">
        <f t="shared" si="15"/>
        <v>225</v>
      </c>
      <c r="I71" s="1158">
        <f t="shared" si="15"/>
        <v>108</v>
      </c>
      <c r="J71" s="1158">
        <f t="shared" si="15"/>
        <v>54</v>
      </c>
      <c r="K71" s="1158">
        <f t="shared" si="15"/>
        <v>0</v>
      </c>
      <c r="L71" s="1158">
        <f t="shared" si="15"/>
        <v>54</v>
      </c>
      <c r="M71" s="1156">
        <f t="shared" si="15"/>
        <v>117</v>
      </c>
      <c r="N71" s="1157">
        <f t="shared" si="15"/>
        <v>0</v>
      </c>
      <c r="O71" s="1158">
        <f t="shared" si="15"/>
        <v>6</v>
      </c>
      <c r="P71" s="1158">
        <f t="shared" si="15"/>
        <v>0</v>
      </c>
      <c r="Q71" s="1158">
        <f t="shared" si="15"/>
        <v>0</v>
      </c>
      <c r="R71" s="1158">
        <f t="shared" si="15"/>
        <v>0</v>
      </c>
      <c r="S71" s="1158">
        <f t="shared" si="15"/>
        <v>0</v>
      </c>
      <c r="T71" s="1158">
        <f t="shared" si="15"/>
        <v>0</v>
      </c>
      <c r="U71" s="1158">
        <f t="shared" si="15"/>
        <v>0</v>
      </c>
      <c r="V71" s="1156">
        <f t="shared" si="15"/>
        <v>0</v>
      </c>
    </row>
  </sheetData>
  <mergeCells count="66">
    <mergeCell ref="B1:B6"/>
    <mergeCell ref="N1:V1"/>
    <mergeCell ref="C1:F2"/>
    <mergeCell ref="H2:H6"/>
    <mergeCell ref="I2:L2"/>
    <mergeCell ref="M2:M6"/>
    <mergeCell ref="N2:O3"/>
    <mergeCell ref="N5:V5"/>
    <mergeCell ref="E3:F3"/>
    <mergeCell ref="AC11:AE11"/>
    <mergeCell ref="AF11:AH11"/>
    <mergeCell ref="AI11:AK11"/>
    <mergeCell ref="AL11:AN11"/>
    <mergeCell ref="J4:J6"/>
    <mergeCell ref="AC6:AE7"/>
    <mergeCell ref="K4:K6"/>
    <mergeCell ref="L4:L6"/>
    <mergeCell ref="AF6:AH7"/>
    <mergeCell ref="AI6:AK7"/>
    <mergeCell ref="AL6:AN7"/>
    <mergeCell ref="A8:V8"/>
    <mergeCell ref="A9:V9"/>
    <mergeCell ref="I3:I6"/>
    <mergeCell ref="J3:L3"/>
    <mergeCell ref="E4:E6"/>
    <mergeCell ref="F4:F6"/>
    <mergeCell ref="G1:G6"/>
    <mergeCell ref="H1:M1"/>
    <mergeCell ref="A30:B30"/>
    <mergeCell ref="A31:B31"/>
    <mergeCell ref="A28:V28"/>
    <mergeCell ref="A26:V26"/>
    <mergeCell ref="A24:V24"/>
    <mergeCell ref="A25:V25"/>
    <mergeCell ref="A21:V21"/>
    <mergeCell ref="P2:Q3"/>
    <mergeCell ref="R2:S3"/>
    <mergeCell ref="T2:V3"/>
    <mergeCell ref="C3:C6"/>
    <mergeCell ref="D3:D6"/>
    <mergeCell ref="A1:A6"/>
    <mergeCell ref="A69:B69"/>
    <mergeCell ref="A70:B70"/>
    <mergeCell ref="A71:B71"/>
    <mergeCell ref="A32:B32"/>
    <mergeCell ref="A55:V55"/>
    <mergeCell ref="A61:V61"/>
    <mergeCell ref="A63:V63"/>
    <mergeCell ref="A64:V64"/>
    <mergeCell ref="A65:V65"/>
    <mergeCell ref="A48:V48"/>
    <mergeCell ref="A49:B49"/>
    <mergeCell ref="A50:B50"/>
    <mergeCell ref="A51:B51"/>
    <mergeCell ref="A54:V54"/>
    <mergeCell ref="A35:V35"/>
    <mergeCell ref="A43:V43"/>
    <mergeCell ref="A45:V45"/>
    <mergeCell ref="A46:V46"/>
    <mergeCell ref="A47:V47"/>
    <mergeCell ref="A67:V67"/>
    <mergeCell ref="A36:V36"/>
    <mergeCell ref="AC38:AE38"/>
    <mergeCell ref="AF38:AH38"/>
    <mergeCell ref="AI38:AK38"/>
    <mergeCell ref="AL38:AN38"/>
  </mergeCells>
  <pageMargins left="0.70866141732283472" right="0.31496062992125984" top="0.51181102362204722" bottom="0.39370078740157483" header="0.51181102362204722" footer="0.39370078740157483"/>
  <pageSetup paperSize="9" scale="52" firstPageNumber="0" fitToHeight="0" orientation="landscape" r:id="rId1"/>
  <headerFooter alignWithMargins="0"/>
  <rowBreaks count="1" manualBreakCount="1">
    <brk id="33" max="4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4"/>
  <sheetViews>
    <sheetView view="pageBreakPreview" zoomScale="70" zoomScaleNormal="72" zoomScaleSheetLayoutView="70" workbookViewId="0">
      <pane ySplit="8" topLeftCell="A33" activePane="bottomLeft" state="frozen"/>
      <selection activeCell="F1" sqref="F1"/>
      <selection pane="bottomLeft" activeCell="J78" sqref="J78"/>
    </sheetView>
  </sheetViews>
  <sheetFormatPr defaultColWidth="9.140625" defaultRowHeight="18.75" x14ac:dyDescent="0.2"/>
  <cols>
    <col min="1" max="1" width="10.7109375" style="231" customWidth="1"/>
    <col min="2" max="2" width="95.7109375" style="261" customWidth="1"/>
    <col min="3" max="3" width="5.28515625" style="262" customWidth="1"/>
    <col min="4" max="4" width="6.28515625" style="263" customWidth="1"/>
    <col min="5" max="5" width="6.5703125" style="263" customWidth="1"/>
    <col min="6" max="6" width="6.42578125" style="262" customWidth="1"/>
    <col min="7" max="7" width="11.28515625" style="353" customWidth="1"/>
    <col min="8" max="8" width="9.7109375" style="262" customWidth="1"/>
    <col min="9" max="9" width="9.5703125" style="20" customWidth="1"/>
    <col min="10" max="10" width="9" style="20" customWidth="1"/>
    <col min="11" max="11" width="7.5703125" style="20" customWidth="1"/>
    <col min="12" max="12" width="9.42578125" style="20" customWidth="1"/>
    <col min="13" max="13" width="9" style="229" customWidth="1"/>
    <col min="14" max="14" width="6.5703125" style="20" customWidth="1"/>
    <col min="15" max="15" width="6.140625" style="20" customWidth="1"/>
    <col min="16" max="16" width="7.140625" style="20" customWidth="1"/>
    <col min="17" max="17" width="6.7109375" style="20" customWidth="1"/>
    <col min="18" max="18" width="6.28515625" style="20" customWidth="1"/>
    <col min="19" max="20" width="6.85546875" style="20" customWidth="1"/>
    <col min="21" max="21" width="6.7109375" style="20" customWidth="1"/>
    <col min="22" max="22" width="6.28515625" style="20" customWidth="1"/>
    <col min="23" max="27" width="9.140625" style="5" hidden="1" customWidth="1"/>
    <col min="28" max="43" width="0" style="5" hidden="1" customWidth="1"/>
    <col min="44" max="44" width="11.140625" style="1095" customWidth="1"/>
    <col min="45" max="16384" width="9.140625" style="5"/>
  </cols>
  <sheetData>
    <row r="1" spans="1:44" s="7" customFormat="1" ht="20.100000000000001" customHeight="1" thickBot="1" x14ac:dyDescent="0.25">
      <c r="A1" s="2330" t="s">
        <v>416</v>
      </c>
      <c r="B1" s="2330"/>
      <c r="C1" s="2330"/>
      <c r="D1" s="2330"/>
      <c r="E1" s="2330"/>
      <c r="F1" s="2330"/>
      <c r="G1" s="2330"/>
      <c r="H1" s="2330"/>
      <c r="I1" s="2330"/>
      <c r="J1" s="2330"/>
      <c r="K1" s="2330"/>
      <c r="L1" s="2330"/>
      <c r="M1" s="2330"/>
      <c r="N1" s="2330"/>
      <c r="O1" s="2330"/>
      <c r="P1" s="2330"/>
      <c r="Q1" s="2330"/>
      <c r="R1" s="2330"/>
      <c r="S1" s="2330"/>
      <c r="T1" s="2330"/>
      <c r="U1" s="2330"/>
      <c r="V1" s="2330"/>
      <c r="AR1" s="229"/>
    </row>
    <row r="2" spans="1:44" s="7" customFormat="1" ht="20.100000000000001" customHeight="1" thickBot="1" x14ac:dyDescent="0.25">
      <c r="A2" s="2383" t="s">
        <v>22</v>
      </c>
      <c r="B2" s="2386" t="s">
        <v>23</v>
      </c>
      <c r="C2" s="2336" t="s">
        <v>359</v>
      </c>
      <c r="D2" s="2337"/>
      <c r="E2" s="2337"/>
      <c r="F2" s="2338"/>
      <c r="G2" s="2469" t="s">
        <v>24</v>
      </c>
      <c r="H2" s="2346" t="s">
        <v>141</v>
      </c>
      <c r="I2" s="2346"/>
      <c r="J2" s="2346"/>
      <c r="K2" s="2346"/>
      <c r="L2" s="2346"/>
      <c r="M2" s="2347"/>
      <c r="N2" s="2390" t="s">
        <v>341</v>
      </c>
      <c r="O2" s="2458"/>
      <c r="P2" s="2458"/>
      <c r="Q2" s="2458"/>
      <c r="R2" s="2458"/>
      <c r="S2" s="2458"/>
      <c r="T2" s="2458"/>
      <c r="U2" s="2458"/>
      <c r="V2" s="2475"/>
      <c r="AR2" s="229"/>
    </row>
    <row r="3" spans="1:44" s="7" customFormat="1" ht="19.5" customHeight="1" x14ac:dyDescent="0.2">
      <c r="A3" s="2384"/>
      <c r="B3" s="2387"/>
      <c r="C3" s="2339"/>
      <c r="D3" s="2340"/>
      <c r="E3" s="2340"/>
      <c r="F3" s="2341"/>
      <c r="G3" s="2470"/>
      <c r="H3" s="2351" t="s">
        <v>25</v>
      </c>
      <c r="I3" s="2387" t="s">
        <v>142</v>
      </c>
      <c r="J3" s="2389"/>
      <c r="K3" s="2389"/>
      <c r="L3" s="2389"/>
      <c r="M3" s="2354" t="s">
        <v>26</v>
      </c>
      <c r="N3" s="2448" t="s">
        <v>29</v>
      </c>
      <c r="O3" s="2449"/>
      <c r="P3" s="2449" t="s">
        <v>30</v>
      </c>
      <c r="Q3" s="2449"/>
      <c r="R3" s="2449" t="s">
        <v>31</v>
      </c>
      <c r="S3" s="2449"/>
      <c r="T3" s="2449" t="s">
        <v>32</v>
      </c>
      <c r="U3" s="2449"/>
      <c r="V3" s="2473"/>
      <c r="AR3" s="229"/>
    </row>
    <row r="4" spans="1:44" s="7" customFormat="1" ht="19.5" customHeight="1" x14ac:dyDescent="0.2">
      <c r="A4" s="2384"/>
      <c r="B4" s="2387"/>
      <c r="C4" s="2321" t="s">
        <v>135</v>
      </c>
      <c r="D4" s="2321" t="s">
        <v>136</v>
      </c>
      <c r="E4" s="2309" t="s">
        <v>138</v>
      </c>
      <c r="F4" s="2310"/>
      <c r="G4" s="2470"/>
      <c r="H4" s="2351"/>
      <c r="I4" s="2311" t="s">
        <v>19</v>
      </c>
      <c r="J4" s="2314" t="s">
        <v>143</v>
      </c>
      <c r="K4" s="2314"/>
      <c r="L4" s="2314"/>
      <c r="M4" s="2355"/>
      <c r="N4" s="2450"/>
      <c r="O4" s="2314"/>
      <c r="P4" s="2314"/>
      <c r="Q4" s="2314"/>
      <c r="R4" s="2314"/>
      <c r="S4" s="2314"/>
      <c r="T4" s="2314"/>
      <c r="U4" s="2314"/>
      <c r="V4" s="2474"/>
      <c r="AR4" s="229"/>
    </row>
    <row r="5" spans="1:44" s="7" customFormat="1" ht="20.100000000000001" customHeight="1" x14ac:dyDescent="0.2">
      <c r="A5" s="2384"/>
      <c r="B5" s="2387"/>
      <c r="C5" s="2351"/>
      <c r="D5" s="2351"/>
      <c r="E5" s="2315" t="s">
        <v>139</v>
      </c>
      <c r="F5" s="2319" t="s">
        <v>140</v>
      </c>
      <c r="G5" s="2471"/>
      <c r="H5" s="2351"/>
      <c r="I5" s="2312"/>
      <c r="J5" s="2321" t="s">
        <v>27</v>
      </c>
      <c r="K5" s="2321" t="s">
        <v>434</v>
      </c>
      <c r="L5" s="2321" t="s">
        <v>28</v>
      </c>
      <c r="M5" s="2356"/>
      <c r="N5" s="1070">
        <v>1</v>
      </c>
      <c r="O5" s="1071">
        <v>2</v>
      </c>
      <c r="P5" s="1071">
        <v>3</v>
      </c>
      <c r="Q5" s="1071">
        <v>4</v>
      </c>
      <c r="R5" s="1071">
        <v>5</v>
      </c>
      <c r="S5" s="1071">
        <v>6</v>
      </c>
      <c r="T5" s="1071">
        <v>7</v>
      </c>
      <c r="U5" s="1071">
        <v>8</v>
      </c>
      <c r="V5" s="1072"/>
      <c r="AR5" s="229"/>
    </row>
    <row r="6" spans="1:44" s="7" customFormat="1" ht="20.100000000000001" customHeight="1" thickBot="1" x14ac:dyDescent="0.25">
      <c r="A6" s="2384"/>
      <c r="B6" s="2387"/>
      <c r="C6" s="2351"/>
      <c r="D6" s="2351"/>
      <c r="E6" s="2316"/>
      <c r="F6" s="2319"/>
      <c r="G6" s="2471"/>
      <c r="H6" s="2351"/>
      <c r="I6" s="2312"/>
      <c r="J6" s="2321"/>
      <c r="K6" s="2321"/>
      <c r="L6" s="2321"/>
      <c r="M6" s="2356"/>
      <c r="N6" s="2447" t="s">
        <v>342</v>
      </c>
      <c r="O6" s="2387"/>
      <c r="P6" s="2387"/>
      <c r="Q6" s="2387"/>
      <c r="R6" s="2387"/>
      <c r="S6" s="2387"/>
      <c r="T6" s="2387"/>
      <c r="U6" s="2387"/>
      <c r="V6" s="2476"/>
      <c r="AR6" s="229"/>
    </row>
    <row r="7" spans="1:44" s="7" customFormat="1" ht="22.5" customHeight="1" thickBot="1" x14ac:dyDescent="0.25">
      <c r="A7" s="2385"/>
      <c r="B7" s="2388"/>
      <c r="C7" s="2352"/>
      <c r="D7" s="2352"/>
      <c r="E7" s="2317"/>
      <c r="F7" s="2320"/>
      <c r="G7" s="2472"/>
      <c r="H7" s="2352"/>
      <c r="I7" s="2313"/>
      <c r="J7" s="2322"/>
      <c r="K7" s="2322"/>
      <c r="L7" s="2322"/>
      <c r="M7" s="2357"/>
      <c r="N7" s="1073">
        <v>15</v>
      </c>
      <c r="O7" s="1074">
        <v>18</v>
      </c>
      <c r="P7" s="1074">
        <v>15</v>
      </c>
      <c r="Q7" s="1074">
        <v>18</v>
      </c>
      <c r="R7" s="1074">
        <v>15</v>
      </c>
      <c r="S7" s="1074">
        <v>18</v>
      </c>
      <c r="T7" s="1074">
        <v>15</v>
      </c>
      <c r="U7" s="1074">
        <v>13</v>
      </c>
      <c r="V7" s="1075"/>
      <c r="AC7" s="2358" t="s">
        <v>29</v>
      </c>
      <c r="AD7" s="2359"/>
      <c r="AE7" s="2359"/>
      <c r="AF7" s="2359" t="s">
        <v>30</v>
      </c>
      <c r="AG7" s="2359"/>
      <c r="AH7" s="2359"/>
      <c r="AI7" s="2359" t="s">
        <v>31</v>
      </c>
      <c r="AJ7" s="2359"/>
      <c r="AK7" s="2359"/>
      <c r="AL7" s="2359" t="s">
        <v>32</v>
      </c>
      <c r="AM7" s="2359"/>
      <c r="AN7" s="2362"/>
      <c r="AR7" s="229"/>
    </row>
    <row r="8" spans="1:44" s="7" customFormat="1" ht="20.100000000000001" customHeight="1" thickBot="1" x14ac:dyDescent="0.25">
      <c r="A8" s="295">
        <v>1</v>
      </c>
      <c r="B8" s="295">
        <v>2</v>
      </c>
      <c r="C8" s="295">
        <v>3</v>
      </c>
      <c r="D8" s="295">
        <v>4</v>
      </c>
      <c r="E8" s="295">
        <v>5</v>
      </c>
      <c r="F8" s="295">
        <v>6</v>
      </c>
      <c r="G8" s="1121">
        <v>7</v>
      </c>
      <c r="H8" s="295">
        <v>8</v>
      </c>
      <c r="I8" s="295">
        <v>9</v>
      </c>
      <c r="J8" s="295">
        <v>10</v>
      </c>
      <c r="K8" s="295">
        <v>11</v>
      </c>
      <c r="L8" s="295">
        <v>12</v>
      </c>
      <c r="M8" s="323">
        <v>13</v>
      </c>
      <c r="N8" s="319">
        <v>14</v>
      </c>
      <c r="O8" s="295">
        <v>15</v>
      </c>
      <c r="P8" s="295">
        <v>17</v>
      </c>
      <c r="Q8" s="295">
        <v>18</v>
      </c>
      <c r="R8" s="295">
        <v>20</v>
      </c>
      <c r="S8" s="295">
        <v>21</v>
      </c>
      <c r="T8" s="295">
        <v>23</v>
      </c>
      <c r="U8" s="295">
        <v>25</v>
      </c>
      <c r="V8" s="320">
        <v>26</v>
      </c>
      <c r="W8" s="7" t="s">
        <v>29</v>
      </c>
      <c r="X8" s="7" t="s">
        <v>30</v>
      </c>
      <c r="Y8" s="7" t="s">
        <v>31</v>
      </c>
      <c r="Z8" s="7" t="s">
        <v>32</v>
      </c>
      <c r="AC8" s="2360"/>
      <c r="AD8" s="2361"/>
      <c r="AE8" s="2361"/>
      <c r="AF8" s="2361"/>
      <c r="AG8" s="2361"/>
      <c r="AH8" s="2361"/>
      <c r="AI8" s="2361"/>
      <c r="AJ8" s="2361"/>
      <c r="AK8" s="2361"/>
      <c r="AL8" s="2361"/>
      <c r="AM8" s="2361"/>
      <c r="AN8" s="2363"/>
      <c r="AR8" s="229"/>
    </row>
    <row r="9" spans="1:44" s="7" customFormat="1" ht="20.100000000000001" customHeight="1" thickBot="1" x14ac:dyDescent="0.25">
      <c r="A9" s="2294" t="s">
        <v>360</v>
      </c>
      <c r="B9" s="2295"/>
      <c r="C9" s="2295"/>
      <c r="D9" s="2295"/>
      <c r="E9" s="2295"/>
      <c r="F9" s="2295"/>
      <c r="G9" s="2295"/>
      <c r="H9" s="2295"/>
      <c r="I9" s="2295"/>
      <c r="J9" s="2295"/>
      <c r="K9" s="2295"/>
      <c r="L9" s="2295"/>
      <c r="M9" s="2295"/>
      <c r="N9" s="2295"/>
      <c r="O9" s="2295"/>
      <c r="P9" s="2295"/>
      <c r="Q9" s="2295"/>
      <c r="R9" s="2295"/>
      <c r="S9" s="2295"/>
      <c r="T9" s="2295"/>
      <c r="U9" s="2295"/>
      <c r="V9" s="2296"/>
      <c r="AC9" s="296">
        <v>1</v>
      </c>
      <c r="AD9" s="161" t="s">
        <v>333</v>
      </c>
      <c r="AE9" s="161" t="s">
        <v>334</v>
      </c>
      <c r="AF9" s="161">
        <v>3</v>
      </c>
      <c r="AG9" s="161" t="s">
        <v>335</v>
      </c>
      <c r="AH9" s="161" t="s">
        <v>336</v>
      </c>
      <c r="AI9" s="161">
        <v>5</v>
      </c>
      <c r="AJ9" s="161" t="s">
        <v>337</v>
      </c>
      <c r="AK9" s="161" t="s">
        <v>338</v>
      </c>
      <c r="AL9" s="161">
        <v>7</v>
      </c>
      <c r="AM9" s="161" t="s">
        <v>339</v>
      </c>
      <c r="AN9" s="297" t="s">
        <v>340</v>
      </c>
      <c r="AR9" s="229"/>
    </row>
    <row r="10" spans="1:44" s="7" customFormat="1" ht="20.100000000000001" customHeight="1" thickBot="1" x14ac:dyDescent="0.25">
      <c r="A10" s="2294" t="s">
        <v>368</v>
      </c>
      <c r="B10" s="2295"/>
      <c r="C10" s="2295"/>
      <c r="D10" s="2295"/>
      <c r="E10" s="2295"/>
      <c r="F10" s="2295"/>
      <c r="G10" s="2295"/>
      <c r="H10" s="2295"/>
      <c r="I10" s="2295"/>
      <c r="J10" s="2295"/>
      <c r="K10" s="2295"/>
      <c r="L10" s="2295"/>
      <c r="M10" s="2295"/>
      <c r="N10" s="2295"/>
      <c r="O10" s="2295"/>
      <c r="P10" s="2295"/>
      <c r="Q10" s="2295"/>
      <c r="R10" s="2295"/>
      <c r="S10" s="2295"/>
      <c r="T10" s="2295"/>
      <c r="U10" s="2295"/>
      <c r="V10" s="2296"/>
      <c r="AC10" s="900"/>
      <c r="AD10" s="900"/>
      <c r="AE10" s="900"/>
      <c r="AF10" s="900"/>
      <c r="AG10" s="900"/>
      <c r="AH10" s="900"/>
      <c r="AI10" s="900"/>
      <c r="AJ10" s="900"/>
      <c r="AK10" s="900"/>
      <c r="AL10" s="900"/>
      <c r="AM10" s="900"/>
      <c r="AN10" s="900"/>
      <c r="AR10" s="229"/>
    </row>
    <row r="11" spans="1:44" s="20" customFormat="1" ht="39.950000000000003" customHeight="1" x14ac:dyDescent="0.2">
      <c r="A11" s="77" t="s">
        <v>362</v>
      </c>
      <c r="B11" s="845" t="s">
        <v>60</v>
      </c>
      <c r="C11" s="934" t="s">
        <v>42</v>
      </c>
      <c r="D11" s="55"/>
      <c r="E11" s="55"/>
      <c r="F11" s="859"/>
      <c r="G11" s="1161">
        <v>3</v>
      </c>
      <c r="H11" s="943">
        <f t="shared" ref="H11:H16" si="0">G11*30</f>
        <v>90</v>
      </c>
      <c r="I11" s="107">
        <f>J11+K11+L11</f>
        <v>45</v>
      </c>
      <c r="J11" s="57">
        <v>30</v>
      </c>
      <c r="K11" s="59"/>
      <c r="L11" s="59">
        <v>15</v>
      </c>
      <c r="M11" s="1213">
        <f t="shared" ref="M11:M16" si="1">H11-I11</f>
        <v>45</v>
      </c>
      <c r="N11" s="87"/>
      <c r="O11" s="80"/>
      <c r="P11" s="80">
        <v>3</v>
      </c>
      <c r="Q11" s="577"/>
      <c r="R11" s="577"/>
      <c r="S11" s="577"/>
      <c r="T11" s="577"/>
      <c r="U11" s="577"/>
      <c r="V11" s="579"/>
      <c r="W11" s="972"/>
      <c r="X11" s="578"/>
      <c r="Y11" s="578"/>
      <c r="Z11" s="578"/>
      <c r="AR11" s="229" t="s">
        <v>444</v>
      </c>
    </row>
    <row r="12" spans="1:44" s="971" customFormat="1" ht="20.100000000000001" customHeight="1" x14ac:dyDescent="0.2">
      <c r="A12" s="77" t="s">
        <v>418</v>
      </c>
      <c r="B12" s="845" t="s">
        <v>61</v>
      </c>
      <c r="C12" s="946">
        <v>3</v>
      </c>
      <c r="D12" s="237"/>
      <c r="E12" s="237"/>
      <c r="F12" s="980"/>
      <c r="G12" s="1186">
        <v>5</v>
      </c>
      <c r="H12" s="943">
        <f t="shared" si="0"/>
        <v>150</v>
      </c>
      <c r="I12" s="107">
        <f>J12+K12+L12</f>
        <v>75</v>
      </c>
      <c r="J12" s="173">
        <v>45</v>
      </c>
      <c r="K12" s="173">
        <v>15</v>
      </c>
      <c r="L12" s="173">
        <v>15</v>
      </c>
      <c r="M12" s="114">
        <f t="shared" si="1"/>
        <v>75</v>
      </c>
      <c r="N12" s="238"/>
      <c r="O12" s="578"/>
      <c r="P12" s="173">
        <v>5</v>
      </c>
      <c r="Q12" s="578"/>
      <c r="R12" s="578"/>
      <c r="S12" s="578"/>
      <c r="T12" s="578"/>
      <c r="U12" s="578"/>
      <c r="V12" s="580"/>
      <c r="W12" s="969"/>
      <c r="X12" s="970"/>
      <c r="Y12" s="970"/>
      <c r="Z12" s="970"/>
      <c r="AR12" s="1095" t="s">
        <v>464</v>
      </c>
    </row>
    <row r="13" spans="1:44" s="20" customFormat="1" ht="20.100000000000001" customHeight="1" x14ac:dyDescent="0.2">
      <c r="A13" s="77" t="s">
        <v>417</v>
      </c>
      <c r="B13" s="843" t="s">
        <v>36</v>
      </c>
      <c r="C13" s="166"/>
      <c r="D13" s="16">
        <v>3</v>
      </c>
      <c r="E13" s="16"/>
      <c r="F13" s="978"/>
      <c r="G13" s="1160">
        <v>3</v>
      </c>
      <c r="H13" s="842">
        <f t="shared" si="0"/>
        <v>90</v>
      </c>
      <c r="I13" s="16">
        <v>30</v>
      </c>
      <c r="J13" s="16"/>
      <c r="K13" s="16"/>
      <c r="L13" s="16">
        <v>30</v>
      </c>
      <c r="M13" s="118">
        <f t="shared" si="1"/>
        <v>60</v>
      </c>
      <c r="N13" s="165"/>
      <c r="O13" s="164"/>
      <c r="P13" s="58">
        <v>2</v>
      </c>
      <c r="Q13" s="58"/>
      <c r="R13" s="58"/>
      <c r="S13" s="58"/>
      <c r="T13" s="58"/>
      <c r="U13" s="58"/>
      <c r="V13" s="114"/>
      <c r="AR13" s="229" t="s">
        <v>443</v>
      </c>
    </row>
    <row r="14" spans="1:44" s="20" customFormat="1" ht="20.100000000000001" customHeight="1" x14ac:dyDescent="0.3">
      <c r="A14" s="77" t="s">
        <v>361</v>
      </c>
      <c r="B14" s="882" t="s">
        <v>37</v>
      </c>
      <c r="C14" s="886">
        <v>4</v>
      </c>
      <c r="D14" s="884"/>
      <c r="E14" s="884"/>
      <c r="F14" s="979"/>
      <c r="G14" s="1124">
        <v>4</v>
      </c>
      <c r="H14" s="883">
        <f t="shared" si="0"/>
        <v>120</v>
      </c>
      <c r="I14" s="884">
        <v>45</v>
      </c>
      <c r="J14" s="884">
        <v>36</v>
      </c>
      <c r="K14" s="884"/>
      <c r="L14" s="884">
        <v>18</v>
      </c>
      <c r="M14" s="287">
        <f t="shared" si="1"/>
        <v>75</v>
      </c>
      <c r="N14" s="887"/>
      <c r="O14" s="58"/>
      <c r="P14" s="58"/>
      <c r="Q14" s="107">
        <v>3</v>
      </c>
      <c r="R14" s="58"/>
      <c r="S14" s="58"/>
      <c r="T14" s="58"/>
      <c r="U14" s="58"/>
      <c r="V14" s="114"/>
      <c r="AR14" s="229" t="s">
        <v>440</v>
      </c>
    </row>
    <row r="15" spans="1:44" s="971" customFormat="1" ht="20.100000000000001" customHeight="1" x14ac:dyDescent="0.2">
      <c r="A15" s="604" t="s">
        <v>429</v>
      </c>
      <c r="B15" s="989" t="s">
        <v>38</v>
      </c>
      <c r="C15" s="990"/>
      <c r="D15" s="21">
        <v>3</v>
      </c>
      <c r="E15" s="128"/>
      <c r="F15" s="980"/>
      <c r="G15" s="1161">
        <v>3</v>
      </c>
      <c r="H15" s="929">
        <f t="shared" si="0"/>
        <v>90</v>
      </c>
      <c r="I15" s="994">
        <v>60</v>
      </c>
      <c r="J15" s="58">
        <v>4</v>
      </c>
      <c r="K15" s="58"/>
      <c r="L15" s="58">
        <v>56</v>
      </c>
      <c r="M15" s="995">
        <f t="shared" si="1"/>
        <v>30</v>
      </c>
      <c r="N15" s="87"/>
      <c r="O15" s="80"/>
      <c r="P15" s="80">
        <v>4</v>
      </c>
      <c r="Q15" s="80"/>
      <c r="R15" s="974"/>
      <c r="S15" s="974"/>
      <c r="T15" s="974"/>
      <c r="U15" s="974"/>
      <c r="V15" s="571"/>
      <c r="AR15" s="1095" t="s">
        <v>462</v>
      </c>
    </row>
    <row r="16" spans="1:44" s="971" customFormat="1" ht="20.100000000000001" customHeight="1" thickBot="1" x14ac:dyDescent="0.25">
      <c r="A16" s="604" t="s">
        <v>430</v>
      </c>
      <c r="B16" s="989" t="s">
        <v>38</v>
      </c>
      <c r="C16" s="990"/>
      <c r="D16" s="21">
        <v>4</v>
      </c>
      <c r="E16" s="128"/>
      <c r="F16" s="980"/>
      <c r="G16" s="1161">
        <v>3</v>
      </c>
      <c r="H16" s="929">
        <f t="shared" si="0"/>
        <v>90</v>
      </c>
      <c r="I16" s="994">
        <v>72</v>
      </c>
      <c r="J16" s="58"/>
      <c r="K16" s="58"/>
      <c r="L16" s="58">
        <v>72</v>
      </c>
      <c r="M16" s="995">
        <f t="shared" si="1"/>
        <v>18</v>
      </c>
      <c r="N16" s="87"/>
      <c r="O16" s="80"/>
      <c r="P16" s="80"/>
      <c r="Q16" s="80">
        <v>4</v>
      </c>
      <c r="R16" s="974"/>
      <c r="S16" s="974"/>
      <c r="T16" s="974"/>
      <c r="U16" s="974"/>
      <c r="V16" s="571"/>
      <c r="AR16" s="1095"/>
    </row>
    <row r="17" spans="1:44" s="20" customFormat="1" ht="20.100000000000001" customHeight="1" thickBot="1" x14ac:dyDescent="0.25">
      <c r="A17" s="2433" t="s">
        <v>370</v>
      </c>
      <c r="B17" s="2245"/>
      <c r="C17" s="2245"/>
      <c r="D17" s="2245"/>
      <c r="E17" s="2245"/>
      <c r="F17" s="2245"/>
      <c r="G17" s="2245"/>
      <c r="H17" s="2245"/>
      <c r="I17" s="2245"/>
      <c r="J17" s="2245"/>
      <c r="K17" s="2245"/>
      <c r="L17" s="2245"/>
      <c r="M17" s="2245"/>
      <c r="N17" s="2245"/>
      <c r="O17" s="2245"/>
      <c r="P17" s="2245"/>
      <c r="Q17" s="2245"/>
      <c r="R17" s="2245"/>
      <c r="S17" s="2245"/>
      <c r="T17" s="2245"/>
      <c r="U17" s="2245"/>
      <c r="V17" s="2246"/>
      <c r="W17" s="899"/>
      <c r="X17" s="578"/>
      <c r="Y17" s="578"/>
      <c r="Z17" s="578"/>
      <c r="AR17" s="229"/>
    </row>
    <row r="18" spans="1:44" s="896" customFormat="1" ht="20.100000000000001" customHeight="1" x14ac:dyDescent="0.2">
      <c r="A18" s="936" t="s">
        <v>372</v>
      </c>
      <c r="B18" s="843" t="s">
        <v>449</v>
      </c>
      <c r="C18" s="166"/>
      <c r="D18" s="21">
        <v>3</v>
      </c>
      <c r="E18" s="21"/>
      <c r="F18" s="977"/>
      <c r="G18" s="1124">
        <v>3</v>
      </c>
      <c r="H18" s="166">
        <f>G18*30</f>
        <v>90</v>
      </c>
      <c r="I18" s="16">
        <v>30</v>
      </c>
      <c r="J18" s="16"/>
      <c r="K18" s="16"/>
      <c r="L18" s="16">
        <v>30</v>
      </c>
      <c r="M18" s="118">
        <f>H18-I18</f>
        <v>60</v>
      </c>
      <c r="N18" s="929"/>
      <c r="O18" s="58"/>
      <c r="P18" s="58">
        <v>2</v>
      </c>
      <c r="Q18" s="58"/>
      <c r="R18" s="164"/>
      <c r="S18" s="58"/>
      <c r="T18" s="58"/>
      <c r="U18" s="58"/>
      <c r="V18" s="114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R18" s="229" t="s">
        <v>443</v>
      </c>
    </row>
    <row r="19" spans="1:44" s="896" customFormat="1" ht="20.100000000000001" customHeight="1" thickBot="1" x14ac:dyDescent="0.25">
      <c r="A19" s="936" t="s">
        <v>165</v>
      </c>
      <c r="B19" s="843" t="s">
        <v>450</v>
      </c>
      <c r="C19" s="166"/>
      <c r="D19" s="21">
        <v>4</v>
      </c>
      <c r="E19" s="21"/>
      <c r="F19" s="977"/>
      <c r="G19" s="1124">
        <v>3</v>
      </c>
      <c r="H19" s="166">
        <f>G19*30</f>
        <v>90</v>
      </c>
      <c r="I19" s="16">
        <v>36</v>
      </c>
      <c r="J19" s="16"/>
      <c r="K19" s="16"/>
      <c r="L19" s="16">
        <v>36</v>
      </c>
      <c r="M19" s="118">
        <f>H19-I19</f>
        <v>54</v>
      </c>
      <c r="N19" s="929"/>
      <c r="O19" s="58"/>
      <c r="P19" s="58"/>
      <c r="Q19" s="58">
        <v>2</v>
      </c>
      <c r="R19" s="164"/>
      <c r="S19" s="58"/>
      <c r="T19" s="58"/>
      <c r="U19" s="58"/>
      <c r="V19" s="114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R19" s="229" t="s">
        <v>463</v>
      </c>
    </row>
    <row r="20" spans="1:44" s="27" customFormat="1" ht="20.100000000000001" customHeight="1" thickBot="1" x14ac:dyDescent="0.25">
      <c r="A20" s="2455" t="s">
        <v>364</v>
      </c>
      <c r="B20" s="2456"/>
      <c r="C20" s="2456"/>
      <c r="D20" s="2456"/>
      <c r="E20" s="2456"/>
      <c r="F20" s="2456"/>
      <c r="G20" s="2456"/>
      <c r="H20" s="2456"/>
      <c r="I20" s="2456"/>
      <c r="J20" s="2456"/>
      <c r="K20" s="2456"/>
      <c r="L20" s="2456"/>
      <c r="M20" s="2456"/>
      <c r="N20" s="2456"/>
      <c r="O20" s="2456"/>
      <c r="P20" s="2456"/>
      <c r="Q20" s="2456"/>
      <c r="R20" s="2456"/>
      <c r="S20" s="2456"/>
      <c r="T20" s="2456"/>
      <c r="U20" s="2456"/>
      <c r="V20" s="2460"/>
      <c r="W20" s="871"/>
      <c r="X20" s="290"/>
      <c r="Y20" s="290"/>
      <c r="Z20" s="290"/>
      <c r="AR20" s="1094"/>
    </row>
    <row r="21" spans="1:44" s="27" customFormat="1" ht="20.100000000000001" customHeight="1" thickBot="1" x14ac:dyDescent="0.25">
      <c r="A21" s="2455" t="s">
        <v>369</v>
      </c>
      <c r="B21" s="2456"/>
      <c r="C21" s="2456"/>
      <c r="D21" s="2456"/>
      <c r="E21" s="2456"/>
      <c r="F21" s="2456"/>
      <c r="G21" s="2456"/>
      <c r="H21" s="2456"/>
      <c r="I21" s="2456"/>
      <c r="J21" s="2456"/>
      <c r="K21" s="2456"/>
      <c r="L21" s="2456"/>
      <c r="M21" s="2456"/>
      <c r="N21" s="2456"/>
      <c r="O21" s="2456"/>
      <c r="P21" s="2456"/>
      <c r="Q21" s="2456"/>
      <c r="R21" s="2456"/>
      <c r="S21" s="2456"/>
      <c r="T21" s="2456"/>
      <c r="U21" s="2456"/>
      <c r="V21" s="2460"/>
      <c r="W21" s="871"/>
      <c r="X21" s="290"/>
      <c r="Y21" s="290"/>
      <c r="Z21" s="290"/>
      <c r="AR21" s="1094"/>
    </row>
    <row r="22" spans="1:44" s="27" customFormat="1" ht="20.100000000000001" customHeight="1" thickBot="1" x14ac:dyDescent="0.25">
      <c r="A22" s="937" t="s">
        <v>303</v>
      </c>
      <c r="B22" s="848" t="s">
        <v>68</v>
      </c>
      <c r="C22" s="846" t="s">
        <v>42</v>
      </c>
      <c r="D22" s="23"/>
      <c r="E22" s="23"/>
      <c r="F22" s="144"/>
      <c r="G22" s="1125">
        <v>4.5</v>
      </c>
      <c r="H22" s="166">
        <f>G22*30</f>
        <v>135</v>
      </c>
      <c r="I22" s="36">
        <f>SUM(J22:L22)</f>
        <v>60</v>
      </c>
      <c r="J22" s="24">
        <v>30</v>
      </c>
      <c r="K22" s="25">
        <v>15</v>
      </c>
      <c r="L22" s="25">
        <v>15</v>
      </c>
      <c r="M22" s="118">
        <f>H22-I22</f>
        <v>75</v>
      </c>
      <c r="N22" s="87"/>
      <c r="O22" s="80"/>
      <c r="P22" s="80">
        <v>4</v>
      </c>
      <c r="Q22" s="80"/>
      <c r="R22" s="80"/>
      <c r="S22" s="80"/>
      <c r="T22" s="80"/>
      <c r="U22" s="80"/>
      <c r="V22" s="428"/>
      <c r="X22" s="27" t="s">
        <v>344</v>
      </c>
      <c r="AB22" s="20" t="s">
        <v>349</v>
      </c>
      <c r="AC22" s="20">
        <f t="shared" ref="AC22:AN22" si="2">COUNTIF($F24:$F26,AC$9)</f>
        <v>0</v>
      </c>
      <c r="AD22" s="20">
        <f t="shared" si="2"/>
        <v>0</v>
      </c>
      <c r="AE22" s="20">
        <f t="shared" si="2"/>
        <v>0</v>
      </c>
      <c r="AF22" s="20">
        <f t="shared" si="2"/>
        <v>0</v>
      </c>
      <c r="AG22" s="20">
        <f t="shared" si="2"/>
        <v>0</v>
      </c>
      <c r="AH22" s="20">
        <f t="shared" si="2"/>
        <v>0</v>
      </c>
      <c r="AI22" s="20">
        <f t="shared" si="2"/>
        <v>0</v>
      </c>
      <c r="AJ22" s="20">
        <f t="shared" si="2"/>
        <v>0</v>
      </c>
      <c r="AK22" s="20">
        <f t="shared" si="2"/>
        <v>0</v>
      </c>
      <c r="AL22" s="20">
        <f t="shared" si="2"/>
        <v>0</v>
      </c>
      <c r="AM22" s="20">
        <f t="shared" si="2"/>
        <v>0</v>
      </c>
      <c r="AN22" s="20">
        <f t="shared" si="2"/>
        <v>0</v>
      </c>
      <c r="AR22" s="1094" t="s">
        <v>438</v>
      </c>
    </row>
    <row r="23" spans="1:44" s="27" customFormat="1" ht="18.75" customHeight="1" x14ac:dyDescent="0.2">
      <c r="A23" s="141" t="s">
        <v>305</v>
      </c>
      <c r="B23" s="874" t="s">
        <v>65</v>
      </c>
      <c r="C23" s="847" t="s">
        <v>43</v>
      </c>
      <c r="D23" s="29"/>
      <c r="E23" s="29"/>
      <c r="F23" s="1005"/>
      <c r="G23" s="1187">
        <v>4.5</v>
      </c>
      <c r="H23" s="876">
        <f>G23*30</f>
        <v>135</v>
      </c>
      <c r="I23" s="877">
        <f>J23+K23+L23</f>
        <v>54</v>
      </c>
      <c r="J23" s="877">
        <v>36</v>
      </c>
      <c r="K23" s="877"/>
      <c r="L23" s="877">
        <v>18</v>
      </c>
      <c r="M23" s="878">
        <f>H23-I23</f>
        <v>81</v>
      </c>
      <c r="N23" s="879"/>
      <c r="O23" s="837"/>
      <c r="P23" s="837"/>
      <c r="Q23" s="837">
        <v>3</v>
      </c>
      <c r="R23" s="837"/>
      <c r="S23" s="837"/>
      <c r="T23" s="837"/>
      <c r="U23" s="837"/>
      <c r="V23" s="1036"/>
      <c r="W23" s="871"/>
      <c r="X23" s="290"/>
      <c r="Y23" s="290" t="s">
        <v>344</v>
      </c>
      <c r="Z23" s="290"/>
      <c r="AB23" s="20"/>
      <c r="AC23" s="2358" t="s">
        <v>29</v>
      </c>
      <c r="AD23" s="2359"/>
      <c r="AE23" s="2359"/>
      <c r="AF23" s="2359" t="s">
        <v>30</v>
      </c>
      <c r="AG23" s="2359"/>
      <c r="AH23" s="2359"/>
      <c r="AI23" s="2359" t="s">
        <v>31</v>
      </c>
      <c r="AJ23" s="2359"/>
      <c r="AK23" s="2359"/>
      <c r="AL23" s="2359" t="s">
        <v>32</v>
      </c>
      <c r="AM23" s="2359"/>
      <c r="AN23" s="2362"/>
      <c r="AR23" s="1094" t="s">
        <v>438</v>
      </c>
    </row>
    <row r="24" spans="1:44" s="27" customFormat="1" ht="20.100000000000001" customHeight="1" x14ac:dyDescent="0.2">
      <c r="A24" s="141" t="s">
        <v>307</v>
      </c>
      <c r="B24" s="848" t="s">
        <v>66</v>
      </c>
      <c r="C24" s="846" t="s">
        <v>43</v>
      </c>
      <c r="D24" s="29"/>
      <c r="E24" s="29"/>
      <c r="F24" s="505"/>
      <c r="G24" s="1126">
        <v>6</v>
      </c>
      <c r="H24" s="865">
        <f>G24*30</f>
        <v>180</v>
      </c>
      <c r="I24" s="25">
        <f>J24+K24+L24</f>
        <v>90</v>
      </c>
      <c r="J24" s="25">
        <v>54</v>
      </c>
      <c r="K24" s="25">
        <v>18</v>
      </c>
      <c r="L24" s="25">
        <v>18</v>
      </c>
      <c r="M24" s="866">
        <f>H24-I24</f>
        <v>90</v>
      </c>
      <c r="N24" s="87"/>
      <c r="O24" s="80"/>
      <c r="P24" s="80"/>
      <c r="Q24" s="80">
        <v>5</v>
      </c>
      <c r="R24" s="80"/>
      <c r="S24" s="80"/>
      <c r="T24" s="80"/>
      <c r="U24" s="80"/>
      <c r="V24" s="428"/>
      <c r="W24" s="871"/>
      <c r="X24" s="290" t="s">
        <v>344</v>
      </c>
      <c r="Y24" s="290"/>
      <c r="Z24" s="29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R24" s="1094" t="s">
        <v>438</v>
      </c>
    </row>
    <row r="25" spans="1:44" s="27" customFormat="1" ht="20.100000000000001" customHeight="1" x14ac:dyDescent="0.2">
      <c r="A25" s="141" t="s">
        <v>309</v>
      </c>
      <c r="B25" s="848" t="s">
        <v>403</v>
      </c>
      <c r="C25" s="846"/>
      <c r="D25" s="23"/>
      <c r="E25" s="23"/>
      <c r="F25" s="505" t="s">
        <v>43</v>
      </c>
      <c r="G25" s="1125">
        <v>1</v>
      </c>
      <c r="H25" s="166">
        <f>G25*30</f>
        <v>30</v>
      </c>
      <c r="I25" s="36">
        <f>SUM(J25:L25)</f>
        <v>18</v>
      </c>
      <c r="J25" s="24"/>
      <c r="K25" s="25"/>
      <c r="L25" s="25">
        <v>18</v>
      </c>
      <c r="M25" s="118">
        <f>H25-I25</f>
        <v>12</v>
      </c>
      <c r="N25" s="87"/>
      <c r="O25" s="80"/>
      <c r="P25" s="80"/>
      <c r="Q25" s="80">
        <v>1</v>
      </c>
      <c r="R25" s="80"/>
      <c r="S25" s="80"/>
      <c r="T25" s="80"/>
      <c r="U25" s="80"/>
      <c r="V25" s="428"/>
      <c r="AB25" s="20" t="s">
        <v>348</v>
      </c>
      <c r="AC25" s="20">
        <f t="shared" ref="AC25:AN25" si="3">COUNTIF($E24:$E26,AC$9)</f>
        <v>0</v>
      </c>
      <c r="AD25" s="20">
        <f t="shared" si="3"/>
        <v>0</v>
      </c>
      <c r="AE25" s="20">
        <f t="shared" si="3"/>
        <v>0</v>
      </c>
      <c r="AF25" s="20">
        <f t="shared" si="3"/>
        <v>0</v>
      </c>
      <c r="AG25" s="20">
        <f t="shared" si="3"/>
        <v>0</v>
      </c>
      <c r="AH25" s="20">
        <f t="shared" si="3"/>
        <v>0</v>
      </c>
      <c r="AI25" s="20">
        <f t="shared" si="3"/>
        <v>0</v>
      </c>
      <c r="AJ25" s="20">
        <f t="shared" si="3"/>
        <v>0</v>
      </c>
      <c r="AK25" s="20">
        <f t="shared" si="3"/>
        <v>0</v>
      </c>
      <c r="AL25" s="20">
        <f t="shared" si="3"/>
        <v>0</v>
      </c>
      <c r="AM25" s="20">
        <f t="shared" si="3"/>
        <v>0</v>
      </c>
      <c r="AN25" s="20">
        <f t="shared" si="3"/>
        <v>0</v>
      </c>
      <c r="AR25" s="1094" t="s">
        <v>438</v>
      </c>
    </row>
    <row r="26" spans="1:44" s="27" customFormat="1" ht="20.100000000000001" customHeight="1" thickBot="1" x14ac:dyDescent="0.25">
      <c r="A26" s="141" t="s">
        <v>310</v>
      </c>
      <c r="B26" s="848" t="s">
        <v>70</v>
      </c>
      <c r="C26" s="842"/>
      <c r="D26" s="16">
        <v>3</v>
      </c>
      <c r="E26" s="16"/>
      <c r="F26" s="978"/>
      <c r="G26" s="1125">
        <v>3</v>
      </c>
      <c r="H26" s="166">
        <f>G26*30</f>
        <v>90</v>
      </c>
      <c r="I26" s="36">
        <f>SUM(J26:L26)</f>
        <v>45</v>
      </c>
      <c r="J26" s="24">
        <v>30</v>
      </c>
      <c r="K26" s="25">
        <v>8</v>
      </c>
      <c r="L26" s="25">
        <v>7</v>
      </c>
      <c r="M26" s="118">
        <f>H26-I26</f>
        <v>45</v>
      </c>
      <c r="N26" s="87"/>
      <c r="O26" s="80"/>
      <c r="P26" s="80">
        <v>3</v>
      </c>
      <c r="Q26" s="80"/>
      <c r="R26" s="80"/>
      <c r="S26" s="80"/>
      <c r="T26" s="80"/>
      <c r="U26" s="80"/>
      <c r="V26" s="428"/>
      <c r="X26" s="27" t="s">
        <v>344</v>
      </c>
      <c r="AR26" s="1094" t="s">
        <v>438</v>
      </c>
    </row>
    <row r="27" spans="1:44" s="896" customFormat="1" ht="20.100000000000001" customHeight="1" thickBot="1" x14ac:dyDescent="0.25">
      <c r="A27" s="2461" t="s">
        <v>371</v>
      </c>
      <c r="B27" s="2462"/>
      <c r="C27" s="2462"/>
      <c r="D27" s="2462"/>
      <c r="E27" s="2462"/>
      <c r="F27" s="2462"/>
      <c r="G27" s="2462"/>
      <c r="H27" s="2467"/>
      <c r="I27" s="2467"/>
      <c r="J27" s="2467"/>
      <c r="K27" s="2467"/>
      <c r="L27" s="2467"/>
      <c r="M27" s="2467"/>
      <c r="N27" s="2467"/>
      <c r="O27" s="2467"/>
      <c r="P27" s="2467"/>
      <c r="Q27" s="2467"/>
      <c r="R27" s="2467"/>
      <c r="S27" s="2467"/>
      <c r="T27" s="2467"/>
      <c r="U27" s="2467"/>
      <c r="V27" s="2468"/>
      <c r="AR27" s="229"/>
    </row>
    <row r="28" spans="1:44" s="27" customFormat="1" ht="51.75" customHeight="1" x14ac:dyDescent="0.2">
      <c r="A28" s="890" t="s">
        <v>275</v>
      </c>
      <c r="B28" s="933" t="s">
        <v>451</v>
      </c>
      <c r="C28" s="934"/>
      <c r="D28" s="59">
        <v>3</v>
      </c>
      <c r="E28" s="59"/>
      <c r="F28" s="859"/>
      <c r="G28" s="1161">
        <v>4.5</v>
      </c>
      <c r="H28" s="862">
        <f>G28*30</f>
        <v>135</v>
      </c>
      <c r="I28" s="107">
        <f>J28+K28+L28</f>
        <v>60</v>
      </c>
      <c r="J28" s="57">
        <v>30</v>
      </c>
      <c r="K28" s="59"/>
      <c r="L28" s="59">
        <v>30</v>
      </c>
      <c r="M28" s="114">
        <f>H28-I28</f>
        <v>75</v>
      </c>
      <c r="N28" s="87"/>
      <c r="O28" s="80"/>
      <c r="P28" s="80">
        <v>4</v>
      </c>
      <c r="Q28" s="80"/>
      <c r="R28" s="80"/>
      <c r="S28" s="58"/>
      <c r="T28" s="58"/>
      <c r="U28" s="58"/>
      <c r="V28" s="114"/>
      <c r="AR28" s="229" t="s">
        <v>438</v>
      </c>
    </row>
    <row r="29" spans="1:44" s="27" customFormat="1" ht="51" customHeight="1" thickBot="1" x14ac:dyDescent="0.25">
      <c r="A29" s="1115" t="s">
        <v>379</v>
      </c>
      <c r="B29" s="1191" t="s">
        <v>452</v>
      </c>
      <c r="C29" s="1168"/>
      <c r="D29" s="928" t="s">
        <v>43</v>
      </c>
      <c r="E29" s="1169"/>
      <c r="F29" s="1170"/>
      <c r="G29" s="1188">
        <v>5</v>
      </c>
      <c r="H29" s="918">
        <f>G29*30</f>
        <v>150</v>
      </c>
      <c r="I29" s="1138">
        <f>J29+K29+L29</f>
        <v>72</v>
      </c>
      <c r="J29" s="268">
        <v>36</v>
      </c>
      <c r="K29" s="1139"/>
      <c r="L29" s="1139">
        <v>36</v>
      </c>
      <c r="M29" s="1116">
        <f>H29-I29</f>
        <v>78</v>
      </c>
      <c r="N29" s="1171"/>
      <c r="O29" s="1172"/>
      <c r="P29" s="1139"/>
      <c r="Q29" s="1139">
        <v>4</v>
      </c>
      <c r="R29" s="1139"/>
      <c r="S29" s="1139"/>
      <c r="T29" s="1172"/>
      <c r="U29" s="1172"/>
      <c r="V29" s="927"/>
      <c r="AB29" s="290" t="s">
        <v>348</v>
      </c>
      <c r="AC29" s="290">
        <f t="shared" ref="AC29:AN29" si="4">COUNTIF($E30:$E30,AC$9)</f>
        <v>0</v>
      </c>
      <c r="AD29" s="290">
        <f t="shared" si="4"/>
        <v>0</v>
      </c>
      <c r="AE29" s="290">
        <f t="shared" si="4"/>
        <v>0</v>
      </c>
      <c r="AF29" s="290">
        <f t="shared" si="4"/>
        <v>0</v>
      </c>
      <c r="AG29" s="290">
        <f t="shared" si="4"/>
        <v>0</v>
      </c>
      <c r="AH29" s="290">
        <f t="shared" si="4"/>
        <v>0</v>
      </c>
      <c r="AI29" s="290">
        <f t="shared" si="4"/>
        <v>0</v>
      </c>
      <c r="AJ29" s="290">
        <f t="shared" si="4"/>
        <v>0</v>
      </c>
      <c r="AK29" s="290">
        <f t="shared" si="4"/>
        <v>0</v>
      </c>
      <c r="AL29" s="290">
        <f t="shared" si="4"/>
        <v>0</v>
      </c>
      <c r="AM29" s="290">
        <f t="shared" si="4"/>
        <v>0</v>
      </c>
      <c r="AN29" s="290">
        <f t="shared" si="4"/>
        <v>0</v>
      </c>
      <c r="AR29" s="229" t="s">
        <v>438</v>
      </c>
    </row>
    <row r="30" spans="1:44" s="27" customFormat="1" ht="20.100000000000001" customHeight="1" thickBot="1" x14ac:dyDescent="0.25">
      <c r="A30" s="2416" t="s">
        <v>195</v>
      </c>
      <c r="B30" s="2417"/>
      <c r="C30" s="2417"/>
      <c r="D30" s="2417"/>
      <c r="E30" s="2417"/>
      <c r="F30" s="2417"/>
      <c r="G30" s="2417"/>
      <c r="H30" s="2417"/>
      <c r="I30" s="2417"/>
      <c r="J30" s="2417"/>
      <c r="K30" s="2417"/>
      <c r="L30" s="2417"/>
      <c r="M30" s="2417"/>
      <c r="N30" s="2417"/>
      <c r="O30" s="2417"/>
      <c r="P30" s="2417"/>
      <c r="Q30" s="2417"/>
      <c r="R30" s="2417"/>
      <c r="S30" s="2417"/>
      <c r="T30" s="2417"/>
      <c r="U30" s="2417"/>
      <c r="V30" s="2464"/>
      <c r="AR30" s="1094"/>
    </row>
    <row r="31" spans="1:44" s="27" customFormat="1" ht="20.100000000000001" customHeight="1" thickBot="1" x14ac:dyDescent="0.35">
      <c r="A31" s="1173" t="s">
        <v>58</v>
      </c>
      <c r="B31" s="1174" t="s">
        <v>87</v>
      </c>
      <c r="C31" s="1175"/>
      <c r="D31" s="127">
        <v>4</v>
      </c>
      <c r="E31" s="127"/>
      <c r="F31" s="1183"/>
      <c r="G31" s="1189">
        <v>4.5</v>
      </c>
      <c r="H31" s="918">
        <f>G31*30</f>
        <v>135</v>
      </c>
      <c r="I31" s="1176"/>
      <c r="J31" s="1176"/>
      <c r="K31" s="1176"/>
      <c r="L31" s="1176"/>
      <c r="M31" s="1177"/>
      <c r="N31" s="1178"/>
      <c r="O31" s="1179"/>
      <c r="P31" s="1179"/>
      <c r="Q31" s="1179"/>
      <c r="R31" s="1179"/>
      <c r="S31" s="1179"/>
      <c r="T31" s="1180"/>
      <c r="U31" s="1181"/>
      <c r="V31" s="1182"/>
      <c r="AR31" s="1094" t="s">
        <v>438</v>
      </c>
    </row>
    <row r="32" spans="1:44" s="27" customFormat="1" ht="30" customHeight="1" thickBot="1" x14ac:dyDescent="0.25">
      <c r="A32" s="2407" t="s">
        <v>116</v>
      </c>
      <c r="B32" s="2477"/>
      <c r="C32" s="104"/>
      <c r="D32" s="76"/>
      <c r="E32" s="76"/>
      <c r="F32" s="920"/>
      <c r="G32" s="985">
        <f>G33+G34</f>
        <v>60</v>
      </c>
      <c r="H32" s="1013">
        <f t="shared" ref="H32:V32" si="5">H33+H34</f>
        <v>1800</v>
      </c>
      <c r="I32" s="1119">
        <f t="shared" si="5"/>
        <v>792</v>
      </c>
      <c r="J32" s="1119">
        <f t="shared" si="5"/>
        <v>331</v>
      </c>
      <c r="K32" s="1119">
        <f t="shared" si="5"/>
        <v>56</v>
      </c>
      <c r="L32" s="1119">
        <f t="shared" si="5"/>
        <v>414</v>
      </c>
      <c r="M32" s="1118">
        <f t="shared" si="5"/>
        <v>873</v>
      </c>
      <c r="N32" s="1013">
        <f t="shared" si="5"/>
        <v>0</v>
      </c>
      <c r="O32" s="1119">
        <f t="shared" si="5"/>
        <v>0</v>
      </c>
      <c r="P32" s="1119">
        <f t="shared" si="5"/>
        <v>27</v>
      </c>
      <c r="Q32" s="1119">
        <f t="shared" si="5"/>
        <v>22</v>
      </c>
      <c r="R32" s="1119">
        <f t="shared" si="5"/>
        <v>0</v>
      </c>
      <c r="S32" s="1119">
        <f t="shared" si="5"/>
        <v>0</v>
      </c>
      <c r="T32" s="1119">
        <f t="shared" si="5"/>
        <v>0</v>
      </c>
      <c r="U32" s="1119">
        <f t="shared" si="5"/>
        <v>0</v>
      </c>
      <c r="V32" s="1118">
        <f t="shared" si="5"/>
        <v>0</v>
      </c>
      <c r="AR32" s="1094"/>
    </row>
    <row r="33" spans="1:44" s="41" customFormat="1" ht="20.100000000000001" customHeight="1" thickBot="1" x14ac:dyDescent="0.25">
      <c r="A33" s="2445" t="s">
        <v>437</v>
      </c>
      <c r="B33" s="2465"/>
      <c r="C33" s="1152"/>
      <c r="D33" s="1077"/>
      <c r="E33" s="1078"/>
      <c r="F33" s="1184"/>
      <c r="G33" s="1190">
        <f>SUM(G11:G16,G22:G26)+G31</f>
        <v>44.5</v>
      </c>
      <c r="H33" s="1155">
        <f t="shared" ref="H33:V33" si="6">SUM(H11:H16,H22:H26)+H31</f>
        <v>1335</v>
      </c>
      <c r="I33" s="1079">
        <f t="shared" si="6"/>
        <v>594</v>
      </c>
      <c r="J33" s="1079">
        <f t="shared" si="6"/>
        <v>265</v>
      </c>
      <c r="K33" s="1079">
        <f t="shared" si="6"/>
        <v>56</v>
      </c>
      <c r="L33" s="1079">
        <f t="shared" si="6"/>
        <v>282</v>
      </c>
      <c r="M33" s="1153">
        <f t="shared" si="6"/>
        <v>606</v>
      </c>
      <c r="N33" s="1155">
        <f t="shared" si="6"/>
        <v>0</v>
      </c>
      <c r="O33" s="1079">
        <f t="shared" si="6"/>
        <v>0</v>
      </c>
      <c r="P33" s="1079">
        <f t="shared" si="6"/>
        <v>21</v>
      </c>
      <c r="Q33" s="1079">
        <f t="shared" si="6"/>
        <v>16</v>
      </c>
      <c r="R33" s="1079">
        <f t="shared" si="6"/>
        <v>0</v>
      </c>
      <c r="S33" s="1079">
        <f t="shared" si="6"/>
        <v>0</v>
      </c>
      <c r="T33" s="1079">
        <f t="shared" si="6"/>
        <v>0</v>
      </c>
      <c r="U33" s="1079">
        <f t="shared" si="6"/>
        <v>0</v>
      </c>
      <c r="V33" s="1153">
        <f t="shared" si="6"/>
        <v>0</v>
      </c>
      <c r="W33" s="20"/>
      <c r="AR33" s="229"/>
    </row>
    <row r="34" spans="1:44" s="27" customFormat="1" ht="20.25" customHeight="1" thickBot="1" x14ac:dyDescent="0.25">
      <c r="A34" s="2285" t="s">
        <v>367</v>
      </c>
      <c r="B34" s="2466"/>
      <c r="C34" s="104"/>
      <c r="D34" s="76"/>
      <c r="E34" s="76"/>
      <c r="F34" s="920"/>
      <c r="G34" s="985">
        <f>SUM(G18:G19,G28:G29)</f>
        <v>15.5</v>
      </c>
      <c r="H34" s="1120">
        <f t="shared" ref="H34:V34" si="7">SUM(H18:H19,H28:H29)</f>
        <v>465</v>
      </c>
      <c r="I34" s="1120">
        <f t="shared" si="7"/>
        <v>198</v>
      </c>
      <c r="J34" s="1120">
        <f t="shared" si="7"/>
        <v>66</v>
      </c>
      <c r="K34" s="1120">
        <f t="shared" si="7"/>
        <v>0</v>
      </c>
      <c r="L34" s="1120">
        <f t="shared" si="7"/>
        <v>132</v>
      </c>
      <c r="M34" s="1120">
        <f t="shared" si="7"/>
        <v>267</v>
      </c>
      <c r="N34" s="1120">
        <f t="shared" si="7"/>
        <v>0</v>
      </c>
      <c r="O34" s="1120">
        <f t="shared" si="7"/>
        <v>0</v>
      </c>
      <c r="P34" s="1120">
        <f t="shared" si="7"/>
        <v>6</v>
      </c>
      <c r="Q34" s="1120">
        <f t="shared" si="7"/>
        <v>6</v>
      </c>
      <c r="R34" s="1120">
        <f t="shared" si="7"/>
        <v>0</v>
      </c>
      <c r="S34" s="1120">
        <f t="shared" si="7"/>
        <v>0</v>
      </c>
      <c r="T34" s="1120">
        <f t="shared" si="7"/>
        <v>0</v>
      </c>
      <c r="U34" s="1120">
        <f t="shared" si="7"/>
        <v>0</v>
      </c>
      <c r="V34" s="1120">
        <f t="shared" si="7"/>
        <v>0</v>
      </c>
      <c r="W34" s="20">
        <f>G34*30</f>
        <v>465</v>
      </c>
      <c r="AR34" s="1094"/>
    </row>
    <row r="35" spans="1:44" ht="21.75" customHeight="1" x14ac:dyDescent="0.2">
      <c r="Z35" s="5" t="e">
        <f>#REF!+#REF!</f>
        <v>#REF!</v>
      </c>
    </row>
    <row r="36" spans="1:44" ht="59.25" customHeight="1" thickBot="1" x14ac:dyDescent="0.25">
      <c r="C36" s="74"/>
      <c r="D36" s="352"/>
      <c r="E36" s="353"/>
      <c r="F36" s="74"/>
      <c r="G36" s="352"/>
      <c r="Y36" s="5" t="s">
        <v>345</v>
      </c>
      <c r="Z36" s="5" t="e">
        <f>Z35-0.65-0.2</f>
        <v>#REF!</v>
      </c>
    </row>
    <row r="37" spans="1:44" s="7" customFormat="1" ht="20.100000000000001" customHeight="1" thickBot="1" x14ac:dyDescent="0.25">
      <c r="A37" s="2294" t="s">
        <v>360</v>
      </c>
      <c r="B37" s="2295"/>
      <c r="C37" s="2295"/>
      <c r="D37" s="2295"/>
      <c r="E37" s="2295"/>
      <c r="F37" s="2295"/>
      <c r="G37" s="2295"/>
      <c r="H37" s="2295"/>
      <c r="I37" s="2295"/>
      <c r="J37" s="2295"/>
      <c r="K37" s="2295"/>
      <c r="L37" s="2295"/>
      <c r="M37" s="2295"/>
      <c r="N37" s="2295"/>
      <c r="O37" s="2295"/>
      <c r="P37" s="2295"/>
      <c r="Q37" s="2295"/>
      <c r="R37" s="2295"/>
      <c r="S37" s="2295"/>
      <c r="T37" s="2295"/>
      <c r="U37" s="2295"/>
      <c r="V37" s="2296"/>
      <c r="AC37" s="296">
        <v>1</v>
      </c>
      <c r="AD37" s="161" t="s">
        <v>333</v>
      </c>
      <c r="AE37" s="161" t="s">
        <v>334</v>
      </c>
      <c r="AF37" s="161">
        <v>3</v>
      </c>
      <c r="AG37" s="161" t="s">
        <v>335</v>
      </c>
      <c r="AH37" s="161" t="s">
        <v>336</v>
      </c>
      <c r="AI37" s="161">
        <v>5</v>
      </c>
      <c r="AJ37" s="161" t="s">
        <v>337</v>
      </c>
      <c r="AK37" s="161" t="s">
        <v>338</v>
      </c>
      <c r="AL37" s="161">
        <v>7</v>
      </c>
      <c r="AM37" s="161" t="s">
        <v>339</v>
      </c>
      <c r="AN37" s="297" t="s">
        <v>340</v>
      </c>
      <c r="AR37" s="229"/>
    </row>
    <row r="38" spans="1:44" s="7" customFormat="1" ht="20.100000000000001" customHeight="1" thickBot="1" x14ac:dyDescent="0.25">
      <c r="A38" s="2294" t="s">
        <v>368</v>
      </c>
      <c r="B38" s="2295"/>
      <c r="C38" s="2295"/>
      <c r="D38" s="2295"/>
      <c r="E38" s="2295"/>
      <c r="F38" s="2295"/>
      <c r="G38" s="2295"/>
      <c r="H38" s="2295"/>
      <c r="I38" s="2295"/>
      <c r="J38" s="2295"/>
      <c r="K38" s="2295"/>
      <c r="L38" s="2295"/>
      <c r="M38" s="2295"/>
      <c r="N38" s="2295"/>
      <c r="O38" s="2295"/>
      <c r="P38" s="2295"/>
      <c r="Q38" s="2295"/>
      <c r="R38" s="2295"/>
      <c r="S38" s="2295"/>
      <c r="T38" s="2295"/>
      <c r="U38" s="2295"/>
      <c r="V38" s="2296"/>
      <c r="AC38" s="900"/>
      <c r="AD38" s="900"/>
      <c r="AE38" s="900"/>
      <c r="AF38" s="900"/>
      <c r="AG38" s="900"/>
      <c r="AH38" s="900"/>
      <c r="AI38" s="900"/>
      <c r="AJ38" s="900"/>
      <c r="AK38" s="900"/>
      <c r="AL38" s="900"/>
      <c r="AM38" s="900"/>
      <c r="AN38" s="900"/>
      <c r="AR38" s="229"/>
    </row>
    <row r="39" spans="1:44" s="20" customFormat="1" ht="39.950000000000003" customHeight="1" x14ac:dyDescent="0.2">
      <c r="A39" s="77" t="s">
        <v>362</v>
      </c>
      <c r="B39" s="845" t="s">
        <v>60</v>
      </c>
      <c r="C39" s="934" t="s">
        <v>42</v>
      </c>
      <c r="D39" s="55"/>
      <c r="E39" s="55"/>
      <c r="F39" s="859"/>
      <c r="G39" s="1266">
        <v>3.5</v>
      </c>
      <c r="H39" s="943">
        <f>G39*30</f>
        <v>105</v>
      </c>
      <c r="I39" s="107">
        <f>J39+K39+L39</f>
        <v>45</v>
      </c>
      <c r="J39" s="57">
        <v>30</v>
      </c>
      <c r="K39" s="59"/>
      <c r="L39" s="59">
        <v>15</v>
      </c>
      <c r="M39" s="114">
        <f>H39-I39</f>
        <v>60</v>
      </c>
      <c r="N39" s="87"/>
      <c r="O39" s="80"/>
      <c r="P39" s="80">
        <v>3</v>
      </c>
      <c r="Q39" s="577"/>
      <c r="R39" s="577"/>
      <c r="S39" s="577"/>
      <c r="T39" s="577"/>
      <c r="U39" s="577"/>
      <c r="V39" s="579"/>
      <c r="W39" s="972"/>
      <c r="X39" s="578"/>
      <c r="Y39" s="578"/>
      <c r="Z39" s="578"/>
      <c r="AR39" s="229"/>
    </row>
    <row r="40" spans="1:44" s="971" customFormat="1" ht="20.100000000000001" customHeight="1" x14ac:dyDescent="0.2">
      <c r="A40" s="77" t="s">
        <v>418</v>
      </c>
      <c r="B40" s="845" t="s">
        <v>61</v>
      </c>
      <c r="C40" s="946">
        <v>3</v>
      </c>
      <c r="D40" s="237"/>
      <c r="E40" s="237"/>
      <c r="F40" s="980"/>
      <c r="G40" s="1186">
        <v>5</v>
      </c>
      <c r="H40" s="943">
        <f>G40*30</f>
        <v>150</v>
      </c>
      <c r="I40" s="107">
        <f>J40+K40+L40</f>
        <v>75</v>
      </c>
      <c r="J40" s="173">
        <v>45</v>
      </c>
      <c r="K40" s="173">
        <v>15</v>
      </c>
      <c r="L40" s="173">
        <v>15</v>
      </c>
      <c r="M40" s="114">
        <f>H40-I40</f>
        <v>75</v>
      </c>
      <c r="N40" s="238"/>
      <c r="O40" s="578"/>
      <c r="P40" s="173">
        <v>5</v>
      </c>
      <c r="Q40" s="578"/>
      <c r="R40" s="578"/>
      <c r="S40" s="578"/>
      <c r="T40" s="578"/>
      <c r="U40" s="578"/>
      <c r="V40" s="580"/>
      <c r="W40" s="969"/>
      <c r="X40" s="970"/>
      <c r="Y40" s="970"/>
      <c r="Z40" s="970"/>
      <c r="AR40" s="1095"/>
    </row>
    <row r="41" spans="1:44" s="20" customFormat="1" ht="20.100000000000001" customHeight="1" x14ac:dyDescent="0.2">
      <c r="A41" s="77" t="s">
        <v>417</v>
      </c>
      <c r="B41" s="843" t="s">
        <v>36</v>
      </c>
      <c r="C41" s="166"/>
      <c r="D41" s="16">
        <v>3</v>
      </c>
      <c r="E41" s="16"/>
      <c r="F41" s="978"/>
      <c r="G41" s="1160">
        <v>3</v>
      </c>
      <c r="H41" s="842">
        <f>G41*30</f>
        <v>90</v>
      </c>
      <c r="I41" s="16">
        <v>30</v>
      </c>
      <c r="J41" s="16"/>
      <c r="K41" s="16"/>
      <c r="L41" s="16">
        <v>30</v>
      </c>
      <c r="M41" s="118">
        <f>H41-I41</f>
        <v>60</v>
      </c>
      <c r="N41" s="165"/>
      <c r="O41" s="164"/>
      <c r="P41" s="58">
        <v>3</v>
      </c>
      <c r="Q41" s="58"/>
      <c r="R41" s="58"/>
      <c r="S41" s="58"/>
      <c r="T41" s="58"/>
      <c r="U41" s="58"/>
      <c r="V41" s="114"/>
      <c r="AR41" s="229"/>
    </row>
    <row r="42" spans="1:44" s="971" customFormat="1" ht="20.100000000000001" customHeight="1" thickBot="1" x14ac:dyDescent="0.25">
      <c r="A42" s="604" t="s">
        <v>429</v>
      </c>
      <c r="B42" s="989" t="s">
        <v>38</v>
      </c>
      <c r="C42" s="990"/>
      <c r="D42" s="21">
        <v>3</v>
      </c>
      <c r="E42" s="128"/>
      <c r="F42" s="980"/>
      <c r="G42" s="1161">
        <v>3</v>
      </c>
      <c r="H42" s="929">
        <f>G42*30</f>
        <v>90</v>
      </c>
      <c r="I42" s="994">
        <v>60</v>
      </c>
      <c r="J42" s="58">
        <v>4</v>
      </c>
      <c r="K42" s="58"/>
      <c r="L42" s="58">
        <v>56</v>
      </c>
      <c r="M42" s="995">
        <f>H42-I42</f>
        <v>30</v>
      </c>
      <c r="N42" s="87"/>
      <c r="O42" s="80"/>
      <c r="P42" s="80">
        <v>4</v>
      </c>
      <c r="Q42" s="80"/>
      <c r="R42" s="974"/>
      <c r="S42" s="974"/>
      <c r="T42" s="974"/>
      <c r="U42" s="974"/>
      <c r="V42" s="571"/>
      <c r="AR42" s="1095"/>
    </row>
    <row r="43" spans="1:44" s="20" customFormat="1" ht="20.100000000000001" customHeight="1" thickBot="1" x14ac:dyDescent="0.25">
      <c r="A43" s="2433" t="s">
        <v>370</v>
      </c>
      <c r="B43" s="2245"/>
      <c r="C43" s="2245"/>
      <c r="D43" s="2245"/>
      <c r="E43" s="2245"/>
      <c r="F43" s="2245"/>
      <c r="G43" s="2245"/>
      <c r="H43" s="2245"/>
      <c r="I43" s="2245"/>
      <c r="J43" s="2245"/>
      <c r="K43" s="2245"/>
      <c r="L43" s="2245"/>
      <c r="M43" s="2245"/>
      <c r="N43" s="2245"/>
      <c r="O43" s="2245"/>
      <c r="P43" s="2245"/>
      <c r="Q43" s="2245"/>
      <c r="R43" s="2245"/>
      <c r="S43" s="2245"/>
      <c r="T43" s="2245"/>
      <c r="U43" s="2245"/>
      <c r="V43" s="2246"/>
      <c r="W43" s="899"/>
      <c r="X43" s="578"/>
      <c r="Y43" s="578"/>
      <c r="Z43" s="578"/>
      <c r="AR43" s="229"/>
    </row>
    <row r="44" spans="1:44" s="896" customFormat="1" ht="20.100000000000001" customHeight="1" thickBot="1" x14ac:dyDescent="0.25">
      <c r="A44" s="936" t="s">
        <v>372</v>
      </c>
      <c r="B44" s="843" t="s">
        <v>449</v>
      </c>
      <c r="C44" s="166"/>
      <c r="D44" s="21">
        <v>3</v>
      </c>
      <c r="E44" s="21"/>
      <c r="F44" s="977"/>
      <c r="G44" s="1124">
        <v>3</v>
      </c>
      <c r="H44" s="166">
        <f>G44*30</f>
        <v>90</v>
      </c>
      <c r="I44" s="16">
        <v>30</v>
      </c>
      <c r="J44" s="16"/>
      <c r="K44" s="16"/>
      <c r="L44" s="16">
        <v>30</v>
      </c>
      <c r="M44" s="118">
        <f>H44-I44</f>
        <v>60</v>
      </c>
      <c r="N44" s="929"/>
      <c r="O44" s="58"/>
      <c r="P44" s="58">
        <v>2</v>
      </c>
      <c r="Q44" s="58"/>
      <c r="R44" s="164"/>
      <c r="S44" s="58"/>
      <c r="T44" s="58"/>
      <c r="U44" s="58"/>
      <c r="V44" s="114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R44" s="229"/>
    </row>
    <row r="45" spans="1:44" s="27" customFormat="1" ht="20.100000000000001" customHeight="1" thickBot="1" x14ac:dyDescent="0.25">
      <c r="A45" s="2455" t="s">
        <v>364</v>
      </c>
      <c r="B45" s="2456"/>
      <c r="C45" s="2456"/>
      <c r="D45" s="2456"/>
      <c r="E45" s="2456"/>
      <c r="F45" s="2456"/>
      <c r="G45" s="2456"/>
      <c r="H45" s="2456"/>
      <c r="I45" s="2456"/>
      <c r="J45" s="2456"/>
      <c r="K45" s="2456"/>
      <c r="L45" s="2456"/>
      <c r="M45" s="2456"/>
      <c r="N45" s="2456"/>
      <c r="O45" s="2456"/>
      <c r="P45" s="2456"/>
      <c r="Q45" s="2456"/>
      <c r="R45" s="2456"/>
      <c r="S45" s="2456"/>
      <c r="T45" s="2456"/>
      <c r="U45" s="2456"/>
      <c r="V45" s="2460"/>
      <c r="W45" s="871"/>
      <c r="X45" s="290"/>
      <c r="Y45" s="290"/>
      <c r="Z45" s="290"/>
      <c r="AR45" s="1094"/>
    </row>
    <row r="46" spans="1:44" s="27" customFormat="1" ht="20.100000000000001" customHeight="1" thickBot="1" x14ac:dyDescent="0.25">
      <c r="A46" s="2455" t="s">
        <v>369</v>
      </c>
      <c r="B46" s="2456"/>
      <c r="C46" s="2456"/>
      <c r="D46" s="2456"/>
      <c r="E46" s="2456"/>
      <c r="F46" s="2456"/>
      <c r="G46" s="2456"/>
      <c r="H46" s="2456"/>
      <c r="I46" s="2456"/>
      <c r="J46" s="2456"/>
      <c r="K46" s="2456"/>
      <c r="L46" s="2456"/>
      <c r="M46" s="2456"/>
      <c r="N46" s="2456"/>
      <c r="O46" s="2456"/>
      <c r="P46" s="2456"/>
      <c r="Q46" s="2456"/>
      <c r="R46" s="2456"/>
      <c r="S46" s="2456"/>
      <c r="T46" s="2456"/>
      <c r="U46" s="2456"/>
      <c r="V46" s="2460"/>
      <c r="W46" s="871"/>
      <c r="X46" s="290"/>
      <c r="Y46" s="290"/>
      <c r="Z46" s="290"/>
      <c r="AR46" s="1094"/>
    </row>
    <row r="47" spans="1:44" s="27" customFormat="1" ht="20.100000000000001" customHeight="1" x14ac:dyDescent="0.2">
      <c r="A47" s="937" t="s">
        <v>305</v>
      </c>
      <c r="B47" s="848" t="s">
        <v>70</v>
      </c>
      <c r="C47" s="842"/>
      <c r="D47" s="16">
        <v>3</v>
      </c>
      <c r="E47" s="16"/>
      <c r="F47" s="978"/>
      <c r="G47" s="1125">
        <v>3.5</v>
      </c>
      <c r="H47" s="166">
        <f>G47*30</f>
        <v>105</v>
      </c>
      <c r="I47" s="36">
        <f>SUM(J47:L47)</f>
        <v>45</v>
      </c>
      <c r="J47" s="24">
        <v>30</v>
      </c>
      <c r="K47" s="25">
        <v>8</v>
      </c>
      <c r="L47" s="25">
        <v>7</v>
      </c>
      <c r="M47" s="118">
        <f>H47-I47</f>
        <v>60</v>
      </c>
      <c r="N47" s="87"/>
      <c r="O47" s="80"/>
      <c r="P47" s="80">
        <v>3</v>
      </c>
      <c r="Q47" s="1262"/>
      <c r="R47" s="1262"/>
      <c r="S47" s="1262"/>
      <c r="T47" s="1262"/>
      <c r="U47" s="1262"/>
      <c r="V47" s="1263"/>
      <c r="AR47" s="1094"/>
    </row>
    <row r="48" spans="1:44" s="27" customFormat="1" ht="20.100000000000001" customHeight="1" thickBot="1" x14ac:dyDescent="0.25">
      <c r="A48" s="890" t="s">
        <v>303</v>
      </c>
      <c r="B48" s="848" t="s">
        <v>68</v>
      </c>
      <c r="C48" s="846" t="s">
        <v>42</v>
      </c>
      <c r="D48" s="23"/>
      <c r="E48" s="23"/>
      <c r="F48" s="144"/>
      <c r="G48" s="1125">
        <v>4.5</v>
      </c>
      <c r="H48" s="166">
        <f>G48*30</f>
        <v>135</v>
      </c>
      <c r="I48" s="36">
        <f>SUM(J48:L48)</f>
        <v>60</v>
      </c>
      <c r="J48" s="24">
        <v>30</v>
      </c>
      <c r="K48" s="25">
        <v>15</v>
      </c>
      <c r="L48" s="25">
        <v>15</v>
      </c>
      <c r="M48" s="118">
        <f>H48-I48</f>
        <v>75</v>
      </c>
      <c r="N48" s="87"/>
      <c r="O48" s="80"/>
      <c r="P48" s="80">
        <v>4</v>
      </c>
      <c r="Q48" s="80"/>
      <c r="R48" s="80"/>
      <c r="S48" s="80"/>
      <c r="T48" s="80"/>
      <c r="U48" s="80"/>
      <c r="V48" s="428"/>
      <c r="X48" s="27" t="s">
        <v>344</v>
      </c>
      <c r="AB48" s="20" t="s">
        <v>349</v>
      </c>
      <c r="AC48" s="20" t="e">
        <f>COUNTIF(#REF!,AC$9)</f>
        <v>#REF!</v>
      </c>
      <c r="AD48" s="20" t="e">
        <f>COUNTIF(#REF!,AD$9)</f>
        <v>#REF!</v>
      </c>
      <c r="AE48" s="20" t="e">
        <f>COUNTIF(#REF!,AE$9)</f>
        <v>#REF!</v>
      </c>
      <c r="AF48" s="20" t="e">
        <f>COUNTIF(#REF!,AF$9)</f>
        <v>#REF!</v>
      </c>
      <c r="AG48" s="20" t="e">
        <f>COUNTIF(#REF!,AG$9)</f>
        <v>#REF!</v>
      </c>
      <c r="AH48" s="20" t="e">
        <f>COUNTIF(#REF!,AH$9)</f>
        <v>#REF!</v>
      </c>
      <c r="AI48" s="20" t="e">
        <f>COUNTIF(#REF!,AI$9)</f>
        <v>#REF!</v>
      </c>
      <c r="AJ48" s="20" t="e">
        <f>COUNTIF(#REF!,AJ$9)</f>
        <v>#REF!</v>
      </c>
      <c r="AK48" s="20" t="e">
        <f>COUNTIF(#REF!,AK$9)</f>
        <v>#REF!</v>
      </c>
      <c r="AL48" s="20" t="e">
        <f>COUNTIF(#REF!,AL$9)</f>
        <v>#REF!</v>
      </c>
      <c r="AM48" s="20" t="e">
        <f>COUNTIF(#REF!,AM$9)</f>
        <v>#REF!</v>
      </c>
      <c r="AN48" s="20" t="e">
        <f>COUNTIF(#REF!,AN$9)</f>
        <v>#REF!</v>
      </c>
      <c r="AR48" s="1094"/>
    </row>
    <row r="49" spans="1:44" s="896" customFormat="1" ht="20.100000000000001" customHeight="1" thickBot="1" x14ac:dyDescent="0.25">
      <c r="A49" s="2461" t="s">
        <v>371</v>
      </c>
      <c r="B49" s="2462"/>
      <c r="C49" s="2462"/>
      <c r="D49" s="2462"/>
      <c r="E49" s="2462"/>
      <c r="F49" s="2462"/>
      <c r="G49" s="2462"/>
      <c r="H49" s="2467"/>
      <c r="I49" s="2467"/>
      <c r="J49" s="2467"/>
      <c r="K49" s="2467"/>
      <c r="L49" s="2467"/>
      <c r="M49" s="2467"/>
      <c r="N49" s="2467"/>
      <c r="O49" s="2467"/>
      <c r="P49" s="2467"/>
      <c r="Q49" s="2467"/>
      <c r="R49" s="2467"/>
      <c r="S49" s="2467"/>
      <c r="T49" s="2467"/>
      <c r="U49" s="2467"/>
      <c r="V49" s="2468"/>
      <c r="AR49" s="229"/>
    </row>
    <row r="50" spans="1:44" s="27" customFormat="1" ht="51.75" customHeight="1" thickBot="1" x14ac:dyDescent="0.25">
      <c r="A50" s="890" t="s">
        <v>275</v>
      </c>
      <c r="B50" s="933" t="s">
        <v>451</v>
      </c>
      <c r="C50" s="934"/>
      <c r="D50" s="59">
        <v>3</v>
      </c>
      <c r="E50" s="59"/>
      <c r="F50" s="859"/>
      <c r="G50" s="1161">
        <v>4.5</v>
      </c>
      <c r="H50" s="862">
        <f>G50*30</f>
        <v>135</v>
      </c>
      <c r="I50" s="107">
        <f>J50+K50+L50</f>
        <v>60</v>
      </c>
      <c r="J50" s="57">
        <v>30</v>
      </c>
      <c r="K50" s="59"/>
      <c r="L50" s="59">
        <v>30</v>
      </c>
      <c r="M50" s="114">
        <f>H50-I50</f>
        <v>75</v>
      </c>
      <c r="N50" s="87"/>
      <c r="O50" s="80"/>
      <c r="P50" s="80">
        <v>4</v>
      </c>
      <c r="Q50" s="80"/>
      <c r="R50" s="80"/>
      <c r="S50" s="58"/>
      <c r="T50" s="58"/>
      <c r="U50" s="58"/>
      <c r="V50" s="114"/>
      <c r="AR50" s="229"/>
    </row>
    <row r="51" spans="1:44" s="27" customFormat="1" ht="20.100000000000001" customHeight="1" thickBot="1" x14ac:dyDescent="0.25">
      <c r="A51" s="2416" t="s">
        <v>195</v>
      </c>
      <c r="B51" s="2417"/>
      <c r="C51" s="2417"/>
      <c r="D51" s="2417"/>
      <c r="E51" s="2417"/>
      <c r="F51" s="2417"/>
      <c r="G51" s="2417"/>
      <c r="H51" s="2417"/>
      <c r="I51" s="2417"/>
      <c r="J51" s="2417"/>
      <c r="K51" s="2417"/>
      <c r="L51" s="2417"/>
      <c r="M51" s="2417"/>
      <c r="N51" s="2417"/>
      <c r="O51" s="2417"/>
      <c r="P51" s="2417"/>
      <c r="Q51" s="2417"/>
      <c r="R51" s="2417"/>
      <c r="S51" s="2417"/>
      <c r="T51" s="2417"/>
      <c r="U51" s="2417"/>
      <c r="V51" s="2464"/>
      <c r="AR51" s="1094"/>
    </row>
    <row r="52" spans="1:44" s="27" customFormat="1" ht="30" customHeight="1" thickBot="1" x14ac:dyDescent="0.25">
      <c r="A52" s="2407" t="s">
        <v>116</v>
      </c>
      <c r="B52" s="2477"/>
      <c r="C52" s="104"/>
      <c r="D52" s="76"/>
      <c r="E52" s="76"/>
      <c r="F52" s="920"/>
      <c r="G52" s="985">
        <f>G53+G54</f>
        <v>30</v>
      </c>
      <c r="H52" s="1013">
        <f t="shared" ref="H52:V52" si="8">H53+H54</f>
        <v>795</v>
      </c>
      <c r="I52" s="1119">
        <f t="shared" si="8"/>
        <v>360</v>
      </c>
      <c r="J52" s="1119">
        <f t="shared" si="8"/>
        <v>139</v>
      </c>
      <c r="K52" s="1119">
        <f t="shared" si="8"/>
        <v>30</v>
      </c>
      <c r="L52" s="1119">
        <f t="shared" si="8"/>
        <v>191</v>
      </c>
      <c r="M52" s="1118">
        <f t="shared" si="8"/>
        <v>435</v>
      </c>
      <c r="N52" s="1013">
        <f t="shared" si="8"/>
        <v>0</v>
      </c>
      <c r="O52" s="1119">
        <f t="shared" si="8"/>
        <v>0</v>
      </c>
      <c r="P52" s="1119">
        <f t="shared" si="8"/>
        <v>25</v>
      </c>
      <c r="Q52" s="1119">
        <f t="shared" si="8"/>
        <v>0</v>
      </c>
      <c r="R52" s="1119">
        <f t="shared" si="8"/>
        <v>0</v>
      </c>
      <c r="S52" s="1119">
        <f t="shared" si="8"/>
        <v>0</v>
      </c>
      <c r="T52" s="1119">
        <f t="shared" si="8"/>
        <v>0</v>
      </c>
      <c r="U52" s="1119">
        <f t="shared" si="8"/>
        <v>0</v>
      </c>
      <c r="V52" s="1118">
        <f t="shared" si="8"/>
        <v>0</v>
      </c>
      <c r="AR52" s="1094"/>
    </row>
    <row r="53" spans="1:44" s="41" customFormat="1" ht="20.100000000000001" customHeight="1" thickBot="1" x14ac:dyDescent="0.25">
      <c r="A53" s="2445" t="s">
        <v>437</v>
      </c>
      <c r="B53" s="2465"/>
      <c r="C53" s="1152"/>
      <c r="D53" s="1077"/>
      <c r="E53" s="1078"/>
      <c r="F53" s="1184"/>
      <c r="G53" s="1190">
        <f>SUM(G39:G42,G47:G48)</f>
        <v>22.5</v>
      </c>
      <c r="H53" s="1185">
        <f t="shared" ref="H53:V53" si="9">SUM(H39:H42,H48:H48)</f>
        <v>570</v>
      </c>
      <c r="I53" s="1185">
        <f t="shared" si="9"/>
        <v>270</v>
      </c>
      <c r="J53" s="1185">
        <f t="shared" si="9"/>
        <v>109</v>
      </c>
      <c r="K53" s="1185">
        <f t="shared" si="9"/>
        <v>30</v>
      </c>
      <c r="L53" s="1185">
        <f t="shared" si="9"/>
        <v>131</v>
      </c>
      <c r="M53" s="1185">
        <f t="shared" si="9"/>
        <v>300</v>
      </c>
      <c r="N53" s="1185">
        <f t="shared" si="9"/>
        <v>0</v>
      </c>
      <c r="O53" s="1185">
        <f t="shared" si="9"/>
        <v>0</v>
      </c>
      <c r="P53" s="1185">
        <f t="shared" si="9"/>
        <v>19</v>
      </c>
      <c r="Q53" s="1185">
        <f t="shared" si="9"/>
        <v>0</v>
      </c>
      <c r="R53" s="1185">
        <f t="shared" si="9"/>
        <v>0</v>
      </c>
      <c r="S53" s="1185">
        <f t="shared" si="9"/>
        <v>0</v>
      </c>
      <c r="T53" s="1185">
        <f t="shared" si="9"/>
        <v>0</v>
      </c>
      <c r="U53" s="1185">
        <f t="shared" si="9"/>
        <v>0</v>
      </c>
      <c r="V53" s="1185">
        <f t="shared" si="9"/>
        <v>0</v>
      </c>
      <c r="W53" s="20"/>
      <c r="AR53" s="229"/>
    </row>
    <row r="54" spans="1:44" s="27" customFormat="1" ht="20.25" customHeight="1" thickBot="1" x14ac:dyDescent="0.25">
      <c r="A54" s="2285" t="s">
        <v>367</v>
      </c>
      <c r="B54" s="2466"/>
      <c r="C54" s="104"/>
      <c r="D54" s="76"/>
      <c r="E54" s="76"/>
      <c r="F54" s="920"/>
      <c r="G54" s="985">
        <f>SUM(G44:G44,G50:G50)</f>
        <v>7.5</v>
      </c>
      <c r="H54" s="1120">
        <f t="shared" ref="H54:V54" si="10">SUM(H44:H44,H50:H50)</f>
        <v>225</v>
      </c>
      <c r="I54" s="1120">
        <f t="shared" si="10"/>
        <v>90</v>
      </c>
      <c r="J54" s="1120">
        <f t="shared" si="10"/>
        <v>30</v>
      </c>
      <c r="K54" s="1120">
        <f t="shared" si="10"/>
        <v>0</v>
      </c>
      <c r="L54" s="1120">
        <f t="shared" si="10"/>
        <v>60</v>
      </c>
      <c r="M54" s="1120">
        <f t="shared" si="10"/>
        <v>135</v>
      </c>
      <c r="N54" s="1120">
        <f t="shared" si="10"/>
        <v>0</v>
      </c>
      <c r="O54" s="1120">
        <f t="shared" si="10"/>
        <v>0</v>
      </c>
      <c r="P54" s="1120">
        <f t="shared" si="10"/>
        <v>6</v>
      </c>
      <c r="Q54" s="1120">
        <f t="shared" si="10"/>
        <v>0</v>
      </c>
      <c r="R54" s="1120">
        <f t="shared" si="10"/>
        <v>0</v>
      </c>
      <c r="S54" s="1120">
        <f t="shared" si="10"/>
        <v>0</v>
      </c>
      <c r="T54" s="1120">
        <f t="shared" si="10"/>
        <v>0</v>
      </c>
      <c r="U54" s="1120">
        <f t="shared" si="10"/>
        <v>0</v>
      </c>
      <c r="V54" s="1120">
        <f t="shared" si="10"/>
        <v>0</v>
      </c>
      <c r="W54" s="20">
        <f>G54*30</f>
        <v>225</v>
      </c>
      <c r="AR54" s="1094"/>
    </row>
    <row r="56" spans="1:44" ht="64.5" customHeight="1" thickBot="1" x14ac:dyDescent="0.25"/>
    <row r="57" spans="1:44" s="7" customFormat="1" ht="20.100000000000001" customHeight="1" thickBot="1" x14ac:dyDescent="0.25">
      <c r="A57" s="2294" t="s">
        <v>360</v>
      </c>
      <c r="B57" s="2295"/>
      <c r="C57" s="2295"/>
      <c r="D57" s="2295"/>
      <c r="E57" s="2295"/>
      <c r="F57" s="2295"/>
      <c r="G57" s="2295"/>
      <c r="H57" s="2295"/>
      <c r="I57" s="2295"/>
      <c r="J57" s="2295"/>
      <c r="K57" s="2295"/>
      <c r="L57" s="2295"/>
      <c r="M57" s="2295"/>
      <c r="N57" s="2295"/>
      <c r="O57" s="2295"/>
      <c r="P57" s="2295"/>
      <c r="Q57" s="2295"/>
      <c r="R57" s="2295"/>
      <c r="S57" s="2295"/>
      <c r="T57" s="2295"/>
      <c r="U57" s="2295"/>
      <c r="V57" s="2296"/>
      <c r="AC57" s="296">
        <v>1</v>
      </c>
      <c r="AD57" s="161" t="s">
        <v>333</v>
      </c>
      <c r="AE57" s="161" t="s">
        <v>334</v>
      </c>
      <c r="AF57" s="161">
        <v>3</v>
      </c>
      <c r="AG57" s="161" t="s">
        <v>335</v>
      </c>
      <c r="AH57" s="161" t="s">
        <v>336</v>
      </c>
      <c r="AI57" s="161">
        <v>5</v>
      </c>
      <c r="AJ57" s="161" t="s">
        <v>337</v>
      </c>
      <c r="AK57" s="161" t="s">
        <v>338</v>
      </c>
      <c r="AL57" s="161">
        <v>7</v>
      </c>
      <c r="AM57" s="161" t="s">
        <v>339</v>
      </c>
      <c r="AN57" s="297" t="s">
        <v>340</v>
      </c>
      <c r="AR57" s="229"/>
    </row>
    <row r="58" spans="1:44" s="7" customFormat="1" ht="20.100000000000001" customHeight="1" thickBot="1" x14ac:dyDescent="0.25">
      <c r="A58" s="2294" t="s">
        <v>368</v>
      </c>
      <c r="B58" s="2295"/>
      <c r="C58" s="2295"/>
      <c r="D58" s="2295"/>
      <c r="E58" s="2295"/>
      <c r="F58" s="2295"/>
      <c r="G58" s="2295"/>
      <c r="H58" s="2295"/>
      <c r="I58" s="2295"/>
      <c r="J58" s="2295"/>
      <c r="K58" s="2295"/>
      <c r="L58" s="2295"/>
      <c r="M58" s="2295"/>
      <c r="N58" s="2295"/>
      <c r="O58" s="2295"/>
      <c r="P58" s="2295"/>
      <c r="Q58" s="2295"/>
      <c r="R58" s="2295"/>
      <c r="S58" s="2295"/>
      <c r="T58" s="2295"/>
      <c r="U58" s="2295"/>
      <c r="V58" s="2296"/>
      <c r="AC58" s="900"/>
      <c r="AD58" s="900"/>
      <c r="AE58" s="900"/>
      <c r="AF58" s="900"/>
      <c r="AG58" s="900"/>
      <c r="AH58" s="900"/>
      <c r="AI58" s="900"/>
      <c r="AJ58" s="900"/>
      <c r="AK58" s="900"/>
      <c r="AL58" s="900"/>
      <c r="AM58" s="900"/>
      <c r="AN58" s="900"/>
      <c r="AR58" s="229"/>
    </row>
    <row r="59" spans="1:44" s="7" customFormat="1" ht="20.100000000000001" customHeight="1" x14ac:dyDescent="0.3">
      <c r="A59" s="1264" t="s">
        <v>472</v>
      </c>
      <c r="B59" s="882" t="s">
        <v>37</v>
      </c>
      <c r="C59" s="886">
        <v>4</v>
      </c>
      <c r="D59" s="884"/>
      <c r="E59" s="884"/>
      <c r="F59" s="979"/>
      <c r="G59" s="1267">
        <v>3.5</v>
      </c>
      <c r="H59" s="883">
        <f>G59*30</f>
        <v>105</v>
      </c>
      <c r="I59" s="884">
        <v>45</v>
      </c>
      <c r="J59" s="884">
        <v>36</v>
      </c>
      <c r="K59" s="884"/>
      <c r="L59" s="884">
        <v>18</v>
      </c>
      <c r="M59" s="287">
        <f>H59-I59</f>
        <v>60</v>
      </c>
      <c r="N59" s="887"/>
      <c r="O59" s="58"/>
      <c r="P59" s="58"/>
      <c r="Q59" s="107">
        <v>3</v>
      </c>
      <c r="R59" s="58"/>
      <c r="S59" s="58"/>
      <c r="T59" s="58"/>
      <c r="U59" s="58"/>
      <c r="V59" s="114"/>
      <c r="AC59" s="900"/>
      <c r="AD59" s="900"/>
      <c r="AE59" s="900"/>
      <c r="AF59" s="900"/>
      <c r="AG59" s="900"/>
      <c r="AH59" s="900"/>
      <c r="AI59" s="900"/>
      <c r="AJ59" s="900"/>
      <c r="AK59" s="900"/>
      <c r="AL59" s="900"/>
      <c r="AM59" s="900"/>
      <c r="AN59" s="900"/>
      <c r="AR59" s="229"/>
    </row>
    <row r="60" spans="1:44" s="971" customFormat="1" ht="20.100000000000001" customHeight="1" thickBot="1" x14ac:dyDescent="0.25">
      <c r="A60" s="604" t="s">
        <v>430</v>
      </c>
      <c r="B60" s="989" t="s">
        <v>38</v>
      </c>
      <c r="C60" s="990"/>
      <c r="D60" s="21">
        <v>4</v>
      </c>
      <c r="E60" s="128"/>
      <c r="F60" s="980"/>
      <c r="G60" s="1161">
        <v>3</v>
      </c>
      <c r="H60" s="929">
        <f>G60*30</f>
        <v>90</v>
      </c>
      <c r="I60" s="994">
        <v>72</v>
      </c>
      <c r="J60" s="58"/>
      <c r="K60" s="58"/>
      <c r="L60" s="58">
        <v>72</v>
      </c>
      <c r="M60" s="995">
        <f>H60-I60</f>
        <v>18</v>
      </c>
      <c r="N60" s="87"/>
      <c r="O60" s="80"/>
      <c r="P60" s="80"/>
      <c r="Q60" s="80">
        <v>4</v>
      </c>
      <c r="R60" s="974"/>
      <c r="S60" s="974"/>
      <c r="T60" s="974"/>
      <c r="U60" s="974"/>
      <c r="V60" s="571"/>
      <c r="AR60" s="1095"/>
    </row>
    <row r="61" spans="1:44" s="20" customFormat="1" ht="20.100000000000001" customHeight="1" thickBot="1" x14ac:dyDescent="0.25">
      <c r="A61" s="2433" t="s">
        <v>370</v>
      </c>
      <c r="B61" s="2245"/>
      <c r="C61" s="2245"/>
      <c r="D61" s="2245"/>
      <c r="E61" s="2245"/>
      <c r="F61" s="2245"/>
      <c r="G61" s="2245"/>
      <c r="H61" s="2245"/>
      <c r="I61" s="2245"/>
      <c r="J61" s="2245"/>
      <c r="K61" s="2245"/>
      <c r="L61" s="2245"/>
      <c r="M61" s="2245"/>
      <c r="N61" s="2245"/>
      <c r="O61" s="2245"/>
      <c r="P61" s="2245"/>
      <c r="Q61" s="2245"/>
      <c r="R61" s="2245"/>
      <c r="S61" s="2245"/>
      <c r="T61" s="2245"/>
      <c r="U61" s="2245"/>
      <c r="V61" s="2246"/>
      <c r="W61" s="899"/>
      <c r="X61" s="578"/>
      <c r="Y61" s="578"/>
      <c r="Z61" s="578"/>
      <c r="AR61" s="229"/>
    </row>
    <row r="62" spans="1:44" s="896" customFormat="1" ht="20.100000000000001" customHeight="1" thickBot="1" x14ac:dyDescent="0.25">
      <c r="A62" s="936" t="s">
        <v>165</v>
      </c>
      <c r="B62" s="843" t="s">
        <v>450</v>
      </c>
      <c r="C62" s="166"/>
      <c r="D62" s="21">
        <v>4</v>
      </c>
      <c r="E62" s="21"/>
      <c r="F62" s="977"/>
      <c r="G62" s="1124">
        <v>3</v>
      </c>
      <c r="H62" s="166">
        <f>G62*30</f>
        <v>90</v>
      </c>
      <c r="I62" s="16">
        <v>36</v>
      </c>
      <c r="J62" s="16"/>
      <c r="K62" s="16"/>
      <c r="L62" s="16">
        <v>36</v>
      </c>
      <c r="M62" s="118">
        <f>H62-I62</f>
        <v>54</v>
      </c>
      <c r="N62" s="929"/>
      <c r="O62" s="58"/>
      <c r="P62" s="58"/>
      <c r="Q62" s="58">
        <v>2</v>
      </c>
      <c r="R62" s="164"/>
      <c r="S62" s="58"/>
      <c r="T62" s="58"/>
      <c r="U62" s="58"/>
      <c r="V62" s="114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R62" s="229"/>
    </row>
    <row r="63" spans="1:44" s="27" customFormat="1" ht="20.100000000000001" customHeight="1" thickBot="1" x14ac:dyDescent="0.25">
      <c r="A63" s="2455" t="s">
        <v>364</v>
      </c>
      <c r="B63" s="2456"/>
      <c r="C63" s="2456"/>
      <c r="D63" s="2456"/>
      <c r="E63" s="2456"/>
      <c r="F63" s="2456"/>
      <c r="G63" s="2456"/>
      <c r="H63" s="2456"/>
      <c r="I63" s="2456"/>
      <c r="J63" s="2456"/>
      <c r="K63" s="2456"/>
      <c r="L63" s="2456"/>
      <c r="M63" s="2456"/>
      <c r="N63" s="2456"/>
      <c r="O63" s="2456"/>
      <c r="P63" s="2456"/>
      <c r="Q63" s="2456"/>
      <c r="R63" s="2456"/>
      <c r="S63" s="2456"/>
      <c r="T63" s="2456"/>
      <c r="U63" s="2456"/>
      <c r="V63" s="2460"/>
      <c r="W63" s="871"/>
      <c r="X63" s="290"/>
      <c r="Y63" s="290"/>
      <c r="Z63" s="290"/>
      <c r="AR63" s="1094"/>
    </row>
    <row r="64" spans="1:44" s="27" customFormat="1" ht="20.100000000000001" customHeight="1" thickBot="1" x14ac:dyDescent="0.25">
      <c r="A64" s="2455" t="s">
        <v>369</v>
      </c>
      <c r="B64" s="2456"/>
      <c r="C64" s="2456"/>
      <c r="D64" s="2456"/>
      <c r="E64" s="2456"/>
      <c r="F64" s="2456"/>
      <c r="G64" s="2456"/>
      <c r="H64" s="2456"/>
      <c r="I64" s="2456"/>
      <c r="J64" s="2456"/>
      <c r="K64" s="2456"/>
      <c r="L64" s="2456"/>
      <c r="M64" s="2456"/>
      <c r="N64" s="2456"/>
      <c r="O64" s="2456"/>
      <c r="P64" s="2456"/>
      <c r="Q64" s="2456"/>
      <c r="R64" s="2456"/>
      <c r="S64" s="2456"/>
      <c r="T64" s="2456"/>
      <c r="U64" s="2456"/>
      <c r="V64" s="2460"/>
      <c r="W64" s="871"/>
      <c r="X64" s="290"/>
      <c r="Y64" s="290"/>
      <c r="Z64" s="290"/>
      <c r="AR64" s="1094"/>
    </row>
    <row r="65" spans="1:44" s="27" customFormat="1" ht="18.75" customHeight="1" x14ac:dyDescent="0.2">
      <c r="A65" s="141" t="s">
        <v>305</v>
      </c>
      <c r="B65" s="874" t="s">
        <v>65</v>
      </c>
      <c r="C65" s="847" t="s">
        <v>43</v>
      </c>
      <c r="D65" s="29"/>
      <c r="E65" s="29"/>
      <c r="F65" s="1005"/>
      <c r="G65" s="1187">
        <v>4</v>
      </c>
      <c r="H65" s="876">
        <f>G65*30</f>
        <v>120</v>
      </c>
      <c r="I65" s="877">
        <f>J65+K65+L65</f>
        <v>54</v>
      </c>
      <c r="J65" s="877">
        <v>36</v>
      </c>
      <c r="K65" s="877"/>
      <c r="L65" s="877">
        <v>18</v>
      </c>
      <c r="M65" s="878">
        <f>H65-I65</f>
        <v>66</v>
      </c>
      <c r="N65" s="879"/>
      <c r="O65" s="837"/>
      <c r="P65" s="837"/>
      <c r="Q65" s="837">
        <v>3</v>
      </c>
      <c r="R65" s="837"/>
      <c r="S65" s="837"/>
      <c r="T65" s="837"/>
      <c r="U65" s="837"/>
      <c r="V65" s="1036"/>
      <c r="W65" s="871"/>
      <c r="X65" s="290"/>
      <c r="Y65" s="290" t="s">
        <v>344</v>
      </c>
      <c r="Z65" s="290"/>
      <c r="AB65" s="20"/>
      <c r="AC65" s="2358" t="s">
        <v>29</v>
      </c>
      <c r="AD65" s="2359"/>
      <c r="AE65" s="2359"/>
      <c r="AF65" s="2359" t="s">
        <v>30</v>
      </c>
      <c r="AG65" s="2359"/>
      <c r="AH65" s="2359"/>
      <c r="AI65" s="2359" t="s">
        <v>31</v>
      </c>
      <c r="AJ65" s="2359"/>
      <c r="AK65" s="2359"/>
      <c r="AL65" s="2359" t="s">
        <v>32</v>
      </c>
      <c r="AM65" s="2359"/>
      <c r="AN65" s="2362"/>
      <c r="AR65" s="1094"/>
    </row>
    <row r="66" spans="1:44" s="27" customFormat="1" ht="20.100000000000001" customHeight="1" x14ac:dyDescent="0.2">
      <c r="A66" s="141" t="s">
        <v>307</v>
      </c>
      <c r="B66" s="848" t="s">
        <v>66</v>
      </c>
      <c r="C66" s="846" t="s">
        <v>43</v>
      </c>
      <c r="D66" s="29"/>
      <c r="E66" s="29"/>
      <c r="F66" s="505"/>
      <c r="G66" s="1126">
        <v>6</v>
      </c>
      <c r="H66" s="865">
        <f>G66*30</f>
        <v>180</v>
      </c>
      <c r="I66" s="25">
        <f>J66+K66+L66</f>
        <v>90</v>
      </c>
      <c r="J66" s="25">
        <v>54</v>
      </c>
      <c r="K66" s="25">
        <v>18</v>
      </c>
      <c r="L66" s="25">
        <v>18</v>
      </c>
      <c r="M66" s="866">
        <f>H66-I66</f>
        <v>90</v>
      </c>
      <c r="N66" s="87"/>
      <c r="O66" s="80"/>
      <c r="P66" s="80"/>
      <c r="Q66" s="80">
        <v>5</v>
      </c>
      <c r="R66" s="80"/>
      <c r="S66" s="80"/>
      <c r="T66" s="80"/>
      <c r="U66" s="80"/>
      <c r="V66" s="428"/>
      <c r="W66" s="871"/>
      <c r="X66" s="290" t="s">
        <v>344</v>
      </c>
      <c r="Y66" s="290"/>
      <c r="Z66" s="29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R66" s="1094"/>
    </row>
    <row r="67" spans="1:44" s="27" customFormat="1" ht="20.100000000000001" customHeight="1" thickBot="1" x14ac:dyDescent="0.25">
      <c r="A67" s="313" t="s">
        <v>309</v>
      </c>
      <c r="B67" s="1212" t="s">
        <v>403</v>
      </c>
      <c r="C67" s="850"/>
      <c r="D67" s="37"/>
      <c r="E67" s="37"/>
      <c r="F67" s="1265" t="s">
        <v>43</v>
      </c>
      <c r="G67" s="1208">
        <v>1</v>
      </c>
      <c r="H67" s="1209">
        <f>G67*30</f>
        <v>30</v>
      </c>
      <c r="I67" s="212">
        <f>SUM(J67:L67)</f>
        <v>18</v>
      </c>
      <c r="J67" s="327"/>
      <c r="K67" s="328"/>
      <c r="L67" s="328">
        <v>18</v>
      </c>
      <c r="M67" s="233">
        <f>H67-I67</f>
        <v>12</v>
      </c>
      <c r="N67" s="975"/>
      <c r="O67" s="617"/>
      <c r="P67" s="617"/>
      <c r="Q67" s="617">
        <v>1</v>
      </c>
      <c r="R67" s="617"/>
      <c r="S67" s="617"/>
      <c r="T67" s="617"/>
      <c r="U67" s="617"/>
      <c r="V67" s="1199"/>
      <c r="AB67" s="20" t="s">
        <v>348</v>
      </c>
      <c r="AC67" s="20">
        <f t="shared" ref="AC67:AN67" si="11">COUNTIF($E66:$E67,AC$9)</f>
        <v>0</v>
      </c>
      <c r="AD67" s="20">
        <f t="shared" si="11"/>
        <v>0</v>
      </c>
      <c r="AE67" s="20">
        <f t="shared" si="11"/>
        <v>0</v>
      </c>
      <c r="AF67" s="20">
        <f t="shared" si="11"/>
        <v>0</v>
      </c>
      <c r="AG67" s="20">
        <f t="shared" si="11"/>
        <v>0</v>
      </c>
      <c r="AH67" s="20">
        <f t="shared" si="11"/>
        <v>0</v>
      </c>
      <c r="AI67" s="20">
        <f t="shared" si="11"/>
        <v>0</v>
      </c>
      <c r="AJ67" s="20">
        <f t="shared" si="11"/>
        <v>0</v>
      </c>
      <c r="AK67" s="20">
        <f t="shared" si="11"/>
        <v>0</v>
      </c>
      <c r="AL67" s="20">
        <f t="shared" si="11"/>
        <v>0</v>
      </c>
      <c r="AM67" s="20">
        <f t="shared" si="11"/>
        <v>0</v>
      </c>
      <c r="AN67" s="20">
        <f t="shared" si="11"/>
        <v>0</v>
      </c>
      <c r="AR67" s="1094"/>
    </row>
    <row r="68" spans="1:44" s="896" customFormat="1" ht="20.100000000000001" customHeight="1" thickBot="1" x14ac:dyDescent="0.25">
      <c r="A68" s="2461" t="s">
        <v>371</v>
      </c>
      <c r="B68" s="2462"/>
      <c r="C68" s="2462"/>
      <c r="D68" s="2462"/>
      <c r="E68" s="2462"/>
      <c r="F68" s="2462"/>
      <c r="G68" s="2462"/>
      <c r="H68" s="2462"/>
      <c r="I68" s="2462"/>
      <c r="J68" s="2462"/>
      <c r="K68" s="2462"/>
      <c r="L68" s="2462"/>
      <c r="M68" s="2462"/>
      <c r="N68" s="2462"/>
      <c r="O68" s="2462"/>
      <c r="P68" s="2462"/>
      <c r="Q68" s="2462"/>
      <c r="R68" s="2462"/>
      <c r="S68" s="2462"/>
      <c r="T68" s="2462"/>
      <c r="U68" s="2462"/>
      <c r="V68" s="2463"/>
      <c r="AR68" s="229"/>
    </row>
    <row r="69" spans="1:44" s="27" customFormat="1" ht="51" customHeight="1" thickBot="1" x14ac:dyDescent="0.25">
      <c r="A69" s="1115" t="s">
        <v>379</v>
      </c>
      <c r="B69" s="1191" t="s">
        <v>452</v>
      </c>
      <c r="C69" s="1168"/>
      <c r="D69" s="928" t="s">
        <v>43</v>
      </c>
      <c r="E69" s="1169"/>
      <c r="F69" s="1170"/>
      <c r="G69" s="1188">
        <v>5</v>
      </c>
      <c r="H69" s="918">
        <f>G69*30</f>
        <v>150</v>
      </c>
      <c r="I69" s="1138">
        <f>J69+K69+L69</f>
        <v>72</v>
      </c>
      <c r="J69" s="268">
        <v>36</v>
      </c>
      <c r="K69" s="1139"/>
      <c r="L69" s="1139">
        <v>36</v>
      </c>
      <c r="M69" s="1116">
        <f>H69-I69</f>
        <v>78</v>
      </c>
      <c r="N69" s="1171"/>
      <c r="O69" s="1172"/>
      <c r="P69" s="1139"/>
      <c r="Q69" s="1139">
        <v>4</v>
      </c>
      <c r="R69" s="1139"/>
      <c r="S69" s="1139"/>
      <c r="T69" s="1172"/>
      <c r="U69" s="1172"/>
      <c r="V69" s="927"/>
      <c r="AB69" s="290" t="s">
        <v>348</v>
      </c>
      <c r="AC69" s="290">
        <f t="shared" ref="AC69:AN69" si="12">COUNTIF($E70:$E70,AC$9)</f>
        <v>0</v>
      </c>
      <c r="AD69" s="290">
        <f t="shared" si="12"/>
        <v>0</v>
      </c>
      <c r="AE69" s="290">
        <f t="shared" si="12"/>
        <v>0</v>
      </c>
      <c r="AF69" s="290">
        <f t="shared" si="12"/>
        <v>0</v>
      </c>
      <c r="AG69" s="290">
        <f t="shared" si="12"/>
        <v>0</v>
      </c>
      <c r="AH69" s="290">
        <f t="shared" si="12"/>
        <v>0</v>
      </c>
      <c r="AI69" s="290">
        <f t="shared" si="12"/>
        <v>0</v>
      </c>
      <c r="AJ69" s="290">
        <f t="shared" si="12"/>
        <v>0</v>
      </c>
      <c r="AK69" s="290">
        <f t="shared" si="12"/>
        <v>0</v>
      </c>
      <c r="AL69" s="290">
        <f t="shared" si="12"/>
        <v>0</v>
      </c>
      <c r="AM69" s="290">
        <f t="shared" si="12"/>
        <v>0</v>
      </c>
      <c r="AN69" s="290">
        <f t="shared" si="12"/>
        <v>0</v>
      </c>
      <c r="AR69" s="229"/>
    </row>
    <row r="70" spans="1:44" s="27" customFormat="1" ht="20.100000000000001" customHeight="1" thickBot="1" x14ac:dyDescent="0.25">
      <c r="A70" s="2416" t="s">
        <v>195</v>
      </c>
      <c r="B70" s="2417"/>
      <c r="C70" s="2417"/>
      <c r="D70" s="2417"/>
      <c r="E70" s="2417"/>
      <c r="F70" s="2417"/>
      <c r="G70" s="2417"/>
      <c r="H70" s="2417"/>
      <c r="I70" s="2417"/>
      <c r="J70" s="2417"/>
      <c r="K70" s="2417"/>
      <c r="L70" s="2417"/>
      <c r="M70" s="2417"/>
      <c r="N70" s="2417"/>
      <c r="O70" s="2417"/>
      <c r="P70" s="2417"/>
      <c r="Q70" s="2417"/>
      <c r="R70" s="2417"/>
      <c r="S70" s="2417"/>
      <c r="T70" s="2417"/>
      <c r="U70" s="2417"/>
      <c r="V70" s="2464"/>
      <c r="AR70" s="1094"/>
    </row>
    <row r="71" spans="1:44" s="27" customFormat="1" ht="20.100000000000001" customHeight="1" thickBot="1" x14ac:dyDescent="0.35">
      <c r="A71" s="1173" t="s">
        <v>58</v>
      </c>
      <c r="B71" s="1174" t="s">
        <v>87</v>
      </c>
      <c r="C71" s="1175"/>
      <c r="D71" s="127">
        <v>4</v>
      </c>
      <c r="E71" s="127"/>
      <c r="F71" s="1183"/>
      <c r="G71" s="1189">
        <v>4.5</v>
      </c>
      <c r="H71" s="918">
        <f>G71*30</f>
        <v>135</v>
      </c>
      <c r="I71" s="1176"/>
      <c r="J71" s="1176"/>
      <c r="K71" s="1176"/>
      <c r="L71" s="1176"/>
      <c r="M71" s="1177"/>
      <c r="N71" s="1178"/>
      <c r="O71" s="1179"/>
      <c r="P71" s="1179"/>
      <c r="Q71" s="1179"/>
      <c r="R71" s="1179"/>
      <c r="S71" s="1179"/>
      <c r="T71" s="1180"/>
      <c r="U71" s="1181"/>
      <c r="V71" s="1182"/>
      <c r="AR71" s="1094"/>
    </row>
    <row r="72" spans="1:44" s="27" customFormat="1" ht="30" customHeight="1" thickBot="1" x14ac:dyDescent="0.25">
      <c r="A72" s="2407" t="s">
        <v>116</v>
      </c>
      <c r="B72" s="2477"/>
      <c r="C72" s="104"/>
      <c r="D72" s="76"/>
      <c r="E72" s="76"/>
      <c r="F72" s="920"/>
      <c r="G72" s="985">
        <f t="shared" ref="G72:V72" si="13">G73+G74</f>
        <v>30</v>
      </c>
      <c r="H72" s="1013">
        <f t="shared" si="13"/>
        <v>795</v>
      </c>
      <c r="I72" s="1119">
        <f t="shared" si="13"/>
        <v>342</v>
      </c>
      <c r="J72" s="1119">
        <f t="shared" si="13"/>
        <v>126</v>
      </c>
      <c r="K72" s="1119">
        <f t="shared" si="13"/>
        <v>18</v>
      </c>
      <c r="L72" s="1119">
        <f t="shared" si="13"/>
        <v>198</v>
      </c>
      <c r="M72" s="1118">
        <f t="shared" si="13"/>
        <v>318</v>
      </c>
      <c r="N72" s="1013">
        <f t="shared" si="13"/>
        <v>0</v>
      </c>
      <c r="O72" s="1119">
        <f t="shared" si="13"/>
        <v>0</v>
      </c>
      <c r="P72" s="1119">
        <f t="shared" si="13"/>
        <v>0</v>
      </c>
      <c r="Q72" s="1119">
        <f t="shared" si="13"/>
        <v>19</v>
      </c>
      <c r="R72" s="1119">
        <f t="shared" si="13"/>
        <v>0</v>
      </c>
      <c r="S72" s="1119">
        <f t="shared" si="13"/>
        <v>0</v>
      </c>
      <c r="T72" s="1119">
        <f t="shared" si="13"/>
        <v>0</v>
      </c>
      <c r="U72" s="1119">
        <f t="shared" si="13"/>
        <v>0</v>
      </c>
      <c r="V72" s="1118">
        <f t="shared" si="13"/>
        <v>0</v>
      </c>
      <c r="AR72" s="1094"/>
    </row>
    <row r="73" spans="1:44" s="41" customFormat="1" ht="20.100000000000001" customHeight="1" thickBot="1" x14ac:dyDescent="0.25">
      <c r="A73" s="2445" t="s">
        <v>437</v>
      </c>
      <c r="B73" s="2465"/>
      <c r="C73" s="1152"/>
      <c r="D73" s="1077"/>
      <c r="E73" s="1078"/>
      <c r="F73" s="1184"/>
      <c r="G73" s="1190">
        <f>SUM(G59:G60,G65:G67)+G71</f>
        <v>22</v>
      </c>
      <c r="H73" s="1155">
        <f t="shared" ref="H73:V73" si="14">SUM(H60:H60,H65:H67)+H71</f>
        <v>555</v>
      </c>
      <c r="I73" s="1079">
        <f t="shared" si="14"/>
        <v>234</v>
      </c>
      <c r="J73" s="1079">
        <f t="shared" si="14"/>
        <v>90</v>
      </c>
      <c r="K73" s="1079">
        <f t="shared" si="14"/>
        <v>18</v>
      </c>
      <c r="L73" s="1079">
        <f t="shared" si="14"/>
        <v>126</v>
      </c>
      <c r="M73" s="1153">
        <f t="shared" si="14"/>
        <v>186</v>
      </c>
      <c r="N73" s="1155">
        <f t="shared" si="14"/>
        <v>0</v>
      </c>
      <c r="O73" s="1079">
        <f t="shared" si="14"/>
        <v>0</v>
      </c>
      <c r="P73" s="1079">
        <f t="shared" si="14"/>
        <v>0</v>
      </c>
      <c r="Q73" s="1079">
        <f t="shared" si="14"/>
        <v>13</v>
      </c>
      <c r="R73" s="1079">
        <f t="shared" si="14"/>
        <v>0</v>
      </c>
      <c r="S73" s="1079">
        <f t="shared" si="14"/>
        <v>0</v>
      </c>
      <c r="T73" s="1079">
        <f t="shared" si="14"/>
        <v>0</v>
      </c>
      <c r="U73" s="1079">
        <f t="shared" si="14"/>
        <v>0</v>
      </c>
      <c r="V73" s="1153">
        <f t="shared" si="14"/>
        <v>0</v>
      </c>
      <c r="W73" s="20"/>
      <c r="AR73" s="229"/>
    </row>
    <row r="74" spans="1:44" s="27" customFormat="1" ht="20.25" customHeight="1" thickBot="1" x14ac:dyDescent="0.25">
      <c r="A74" s="2285" t="s">
        <v>367</v>
      </c>
      <c r="B74" s="2466"/>
      <c r="C74" s="104"/>
      <c r="D74" s="76"/>
      <c r="E74" s="76"/>
      <c r="F74" s="920"/>
      <c r="G74" s="985">
        <f t="shared" ref="G74:V74" si="15">SUM(G62:G62,G69:G69)</f>
        <v>8</v>
      </c>
      <c r="H74" s="1120">
        <f t="shared" si="15"/>
        <v>240</v>
      </c>
      <c r="I74" s="1120">
        <f t="shared" si="15"/>
        <v>108</v>
      </c>
      <c r="J74" s="1120">
        <f t="shared" si="15"/>
        <v>36</v>
      </c>
      <c r="K74" s="1120">
        <f t="shared" si="15"/>
        <v>0</v>
      </c>
      <c r="L74" s="1120">
        <f t="shared" si="15"/>
        <v>72</v>
      </c>
      <c r="M74" s="1120">
        <f t="shared" si="15"/>
        <v>132</v>
      </c>
      <c r="N74" s="1120">
        <f t="shared" si="15"/>
        <v>0</v>
      </c>
      <c r="O74" s="1120">
        <f t="shared" si="15"/>
        <v>0</v>
      </c>
      <c r="P74" s="1120">
        <f t="shared" si="15"/>
        <v>0</v>
      </c>
      <c r="Q74" s="1120">
        <f t="shared" si="15"/>
        <v>6</v>
      </c>
      <c r="R74" s="1120">
        <f t="shared" si="15"/>
        <v>0</v>
      </c>
      <c r="S74" s="1120">
        <f t="shared" si="15"/>
        <v>0</v>
      </c>
      <c r="T74" s="1120">
        <f t="shared" si="15"/>
        <v>0</v>
      </c>
      <c r="U74" s="1120">
        <f t="shared" si="15"/>
        <v>0</v>
      </c>
      <c r="V74" s="1120">
        <f t="shared" si="15"/>
        <v>0</v>
      </c>
      <c r="W74" s="20">
        <f>G74*30</f>
        <v>240</v>
      </c>
      <c r="AR74" s="1094"/>
    </row>
  </sheetData>
  <mergeCells count="67">
    <mergeCell ref="AF7:AH8"/>
    <mergeCell ref="I3:L3"/>
    <mergeCell ref="A1:V1"/>
    <mergeCell ref="A2:A7"/>
    <mergeCell ref="B2:B7"/>
    <mergeCell ref="C2:F3"/>
    <mergeCell ref="G2:G7"/>
    <mergeCell ref="H2:M2"/>
    <mergeCell ref="N2:V2"/>
    <mergeCell ref="D4:D7"/>
    <mergeCell ref="E4:F4"/>
    <mergeCell ref="C4:C7"/>
    <mergeCell ref="R3:S4"/>
    <mergeCell ref="J5:J7"/>
    <mergeCell ref="K5:K7"/>
    <mergeCell ref="L5:L7"/>
    <mergeCell ref="N6:V6"/>
    <mergeCell ref="H3:H7"/>
    <mergeCell ref="T3:V4"/>
    <mergeCell ref="I4:I7"/>
    <mergeCell ref="J4:L4"/>
    <mergeCell ref="AC7:AE8"/>
    <mergeCell ref="N3:O4"/>
    <mergeCell ref="P3:Q4"/>
    <mergeCell ref="E5:E7"/>
    <mergeCell ref="AL23:AN23"/>
    <mergeCell ref="A20:V20"/>
    <mergeCell ref="A21:V21"/>
    <mergeCell ref="AC23:AE23"/>
    <mergeCell ref="AF23:AH23"/>
    <mergeCell ref="A17:V17"/>
    <mergeCell ref="AI7:AK8"/>
    <mergeCell ref="M3:M7"/>
    <mergeCell ref="AL7:AN8"/>
    <mergeCell ref="A9:V9"/>
    <mergeCell ref="A10:V10"/>
    <mergeCell ref="F5:F7"/>
    <mergeCell ref="AL65:AN65"/>
    <mergeCell ref="A68:V68"/>
    <mergeCell ref="A34:B34"/>
    <mergeCell ref="A70:V70"/>
    <mergeCell ref="AI23:AK23"/>
    <mergeCell ref="AF65:AH65"/>
    <mergeCell ref="AI65:AK65"/>
    <mergeCell ref="A58:V58"/>
    <mergeCell ref="AC65:AE65"/>
    <mergeCell ref="A37:V37"/>
    <mergeCell ref="A38:V38"/>
    <mergeCell ref="A43:V43"/>
    <mergeCell ref="A45:V45"/>
    <mergeCell ref="A46:V46"/>
    <mergeCell ref="A74:B74"/>
    <mergeCell ref="A32:B32"/>
    <mergeCell ref="A33:B33"/>
    <mergeCell ref="A30:V30"/>
    <mergeCell ref="A27:V27"/>
    <mergeCell ref="A72:B72"/>
    <mergeCell ref="A73:B73"/>
    <mergeCell ref="A61:V61"/>
    <mergeCell ref="A63:V63"/>
    <mergeCell ref="A64:V64"/>
    <mergeCell ref="A49:V49"/>
    <mergeCell ref="A51:V51"/>
    <mergeCell ref="A52:B52"/>
    <mergeCell ref="A53:B53"/>
    <mergeCell ref="A54:B54"/>
    <mergeCell ref="A57:V57"/>
  </mergeCells>
  <pageMargins left="0.70866141732283472" right="0.31496062992125984" top="0.51181102362204722" bottom="0.39370078740157483" header="0.51181102362204722" footer="0.39370078740157483"/>
  <pageSetup paperSize="9" scale="52" firstPageNumber="0" fitToHeight="0" orientation="landscape" r:id="rId1"/>
  <headerFooter alignWithMargins="0"/>
  <rowBreaks count="1" manualBreakCount="1">
    <brk id="34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17</vt:i4>
      </vt:variant>
    </vt:vector>
  </HeadingPairs>
  <TitlesOfParts>
    <vt:vector size="28" baseType="lpstr">
      <vt:lpstr>титулка</vt:lpstr>
      <vt:lpstr>план</vt:lpstr>
      <vt:lpstr>Лист1</vt:lpstr>
      <vt:lpstr>ДВВ</vt:lpstr>
      <vt:lpstr>СЛС</vt:lpstr>
      <vt:lpstr>семестровка</vt:lpstr>
      <vt:lpstr>план (2)</vt:lpstr>
      <vt:lpstr>1 год</vt:lpstr>
      <vt:lpstr>2 год</vt:lpstr>
      <vt:lpstr>3 год</vt:lpstr>
      <vt:lpstr>4 год</vt:lpstr>
      <vt:lpstr>'1 год'!Заголовки_для_печати</vt:lpstr>
      <vt:lpstr>'2 год'!Заголовки_для_печати</vt:lpstr>
      <vt:lpstr>'3 год'!Заголовки_для_печати</vt:lpstr>
      <vt:lpstr>'4 год'!Заголовки_для_печати</vt:lpstr>
      <vt:lpstr>ДВВ!Заголовки_для_печати</vt:lpstr>
      <vt:lpstr>план!Заголовки_для_печати</vt:lpstr>
      <vt:lpstr>'план (2)'!Заголовки_для_печати</vt:lpstr>
      <vt:lpstr>семестровка!Заголовки_для_печати</vt:lpstr>
      <vt:lpstr>'1 год'!Область_печати</vt:lpstr>
      <vt:lpstr>'2 год'!Область_печати</vt:lpstr>
      <vt:lpstr>'3 год'!Область_печати</vt:lpstr>
      <vt:lpstr>'4 год'!Область_печати</vt:lpstr>
      <vt:lpstr>ДВВ!Область_печати</vt:lpstr>
      <vt:lpstr>план!Область_печати</vt:lpstr>
      <vt:lpstr>'план (2)'!Область_печати</vt:lpstr>
      <vt:lpstr>семестровка!Область_печати</vt:lpstr>
      <vt:lpstr>титулка!Область_печати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С.М</dc:creator>
  <cp:lastModifiedBy>Андрей</cp:lastModifiedBy>
  <cp:lastPrinted>2021-04-07T15:59:19Z</cp:lastPrinted>
  <dcterms:created xsi:type="dcterms:W3CDTF">2012-01-24T19:18:26Z</dcterms:created>
  <dcterms:modified xsi:type="dcterms:W3CDTF">2026-05-26T09:06:50Z</dcterms:modified>
</cp:coreProperties>
</file>